
<file path=[Content_Types].xml><?xml version="1.0" encoding="utf-8"?>
<Types xmlns="http://schemas.openxmlformats.org/package/2006/content-types">
  <Default Extension="bin" ContentType="application/vnd.openxmlformats-officedocument.spreadsheetml.printerSettings"/>
  <Default Extension="glb" ContentType="model/gltf.binary"/>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autoCompressPictures="0"/>
  <mc:AlternateContent xmlns:mc="http://schemas.openxmlformats.org/markup-compatibility/2006">
    <mc:Choice Requires="x15">
      <x15ac:absPath xmlns:x15ac="http://schemas.microsoft.com/office/spreadsheetml/2010/11/ac" url="https://movare-my.sharepoint.com/personal/serena_aerdts_movare_nl/Documents/Bureaublad/"/>
    </mc:Choice>
  </mc:AlternateContent>
  <xr:revisionPtr revIDLastSave="955" documentId="8_{8A9D3502-2315-4739-9532-CD011DA94F21}" xr6:coauthVersionLast="47" xr6:coauthVersionMax="47" xr10:uidLastSave="{C722BE4C-60B7-4F87-8539-E006557A2574}"/>
  <bookViews>
    <workbookView xWindow="-110" yWindow="-110" windowWidth="19420" windowHeight="11620" tabRatio="788" xr2:uid="{00000000-000D-0000-FFFF-FFFF00000000}"/>
  </bookViews>
  <sheets>
    <sheet name="Kalender" sheetId="14" r:id="rId1"/>
  </sheets>
  <definedNames>
    <definedName name="_xlnm.Print_Area" localSheetId="0">Kalender!$B$1:$I$168</definedName>
    <definedName name="Calendar10Month">Kalender!$C$127</definedName>
    <definedName name="Calendar10MonthOption">MATCH(Calendar10Month,Maanden,0)</definedName>
    <definedName name="Calendar10Year">Kalender!$B$127</definedName>
    <definedName name="Calendar11Month">Kalender!$C$141</definedName>
    <definedName name="Calendar11MonthOption">MATCH(Calendar11Month,Maanden,0)</definedName>
    <definedName name="Calendar11Year">Kalender!$B$141</definedName>
    <definedName name="Calendar12Month">Kalender!$C$155</definedName>
    <definedName name="Calendar12MonthOption">MATCH(Calendar12Month,Maanden,0)</definedName>
    <definedName name="Calendar12Year">Kalender!$B$155</definedName>
    <definedName name="Calendar1Month">Kalender!$C$1</definedName>
    <definedName name="Calendar1MonthOption">MATCH(Calendar1Month,Maanden,0)</definedName>
    <definedName name="Calendar1Year">Kalender!$B$1</definedName>
    <definedName name="Calendar2Month">Kalender!$C$15</definedName>
    <definedName name="Calendar2MonthOption">MATCH(Calendar2Month,Maanden,0)</definedName>
    <definedName name="Calendar2Year">Kalender!$B$15</definedName>
    <definedName name="Calendar3Month">Kalender!$C$29</definedName>
    <definedName name="Calendar3MonthOption">MATCH(Calendar3Month,Maanden,0)</definedName>
    <definedName name="Calendar3Year">Kalender!$B$29</definedName>
    <definedName name="Calendar4Month">Kalender!$C$43</definedName>
    <definedName name="Calendar4MonthOption">MATCH(Calendar4Month,Maanden,0)</definedName>
    <definedName name="Calendar4Year">Kalender!$B$43</definedName>
    <definedName name="Calendar5Month">Kalender!$C$57</definedName>
    <definedName name="Calendar5MonthOption">MATCH(Calendar5Month,Maanden,0)</definedName>
    <definedName name="Calendar5Year">Kalender!$B$57</definedName>
    <definedName name="Calendar6Month">Kalender!$C$71</definedName>
    <definedName name="Calendar6MonthOption">MATCH(Calendar6Month,Maanden,0)</definedName>
    <definedName name="Calendar6Year">Kalender!$B$71</definedName>
    <definedName name="Calendar7Month">Kalender!$C$85</definedName>
    <definedName name="Calendar7MonthOption">MATCH(Calendar7Month,Maanden,0)</definedName>
    <definedName name="Calendar7Year">Kalender!$B$85</definedName>
    <definedName name="Calendar8Month">Kalender!$C$99</definedName>
    <definedName name="Calendar8MonthOption">MATCH(Calendar8Month,Maanden,0)</definedName>
    <definedName name="Calendar8Year">Kalender!$B$99</definedName>
    <definedName name="Calendar9Month">Kalender!$C$113</definedName>
    <definedName name="Calendar9MonthOption">MATCH(Calendar9Month,Maanden,0)</definedName>
    <definedName name="Calendar9Year">Kalender!$B$113</definedName>
    <definedName name="ColumnTitleRegion1..H12.1">Kalender!$B$2</definedName>
    <definedName name="ColumnTitleRegion10..H54.1">Kalender!$B$44</definedName>
    <definedName name="ColumnTitleRegion11..C56.1">Kalender!$B$44</definedName>
    <definedName name="ColumnTitleRegion12..D56.1">Kalender!$D$55</definedName>
    <definedName name="ColumnTitleRegion13..H68.1">Kalender!$B$58</definedName>
    <definedName name="ColumnTitleRegion14..C70.1">Kalender!$B$58</definedName>
    <definedName name="ColumnTitleRegion15..D70.1">Kalender!$D$69</definedName>
    <definedName name="ColumnTitleRegion16..H82.1">Kalender!$B$72</definedName>
    <definedName name="ColumnTitleRegion17..C84.1">Kalender!$B$72</definedName>
    <definedName name="ColumnTitleRegion18..D84.1">Kalender!$D$83</definedName>
    <definedName name="ColumnTitleRegion19..H96.1">Kalender!$B$86</definedName>
    <definedName name="ColumnTitleRegion2..C14.1">Kalender!$B$2</definedName>
    <definedName name="ColumnTitleRegion20..C98.1">Kalender!$B$86</definedName>
    <definedName name="ColumnTitleRegion21..D98.1">Kalender!$D$97</definedName>
    <definedName name="ColumnTitleRegion22..H110.1">Kalender!$B$100</definedName>
    <definedName name="ColumnTitleRegion23..C112.1">Kalender!$B$100</definedName>
    <definedName name="ColumnTitleRegion24..D112.1">Kalender!$D$111</definedName>
    <definedName name="ColumnTitleRegion25..H124.1">Kalender!$B$114</definedName>
    <definedName name="ColumnTitleRegion26..C126.1">Kalender!$B$114</definedName>
    <definedName name="ColumnTitleRegion27..D126.1">Kalender!$D$125</definedName>
    <definedName name="ColumnTitleRegion28..H138.1">Kalender!$B$128</definedName>
    <definedName name="ColumnTitleRegion29..C140.1">Kalender!$B$128</definedName>
    <definedName name="ColumnTitleRegion3..D14.1">Kalender!$D$13</definedName>
    <definedName name="ColumnTitleRegion30..D140.1">Kalender!$D$139</definedName>
    <definedName name="ColumnTitleRegion31..H152.1">Kalender!$B$142</definedName>
    <definedName name="ColumnTitleRegion32..C154.1">Kalender!$B$142</definedName>
    <definedName name="ColumnTitleRegion33..D154.1">Kalender!$D$153</definedName>
    <definedName name="ColumnTitleRegion34..H166.1">Kalender!$B$156</definedName>
    <definedName name="ColumnTitleRegion35..C168.1">Kalender!$B$156</definedName>
    <definedName name="ColumnTitleRegion36..D168.1">Kalender!$D$167</definedName>
    <definedName name="ColumnTitleRegion4..H26.1">Kalender!$B$16</definedName>
    <definedName name="ColumnTitleRegion5..C28.1">Kalender!$B$16</definedName>
    <definedName name="ColumnTitleRegion6..D28.1">Kalender!$D$27</definedName>
    <definedName name="ColumnTitleRegion7..H40.1">Kalender!$B$30</definedName>
    <definedName name="ColumnTitleRegion8..C42.1">Kalender!$B$30</definedName>
    <definedName name="ColumnTitleRegion9..D42.1">Kalender!$D$41</definedName>
    <definedName name="Dagen">{0,1,2,3,4,5,6}</definedName>
    <definedName name="Maanden">{"januari","februari","maart","april","mei","juni","juli","augustus","september","oktober","november","december"}</definedName>
    <definedName name="Weekdagen">{"MAANDAG","DINSDAG","WOENSDAG","DONDERDAG","VRIJDAG","ZATERDAG","ZONDAG"}</definedName>
    <definedName name="WeekdayOption">MATCH(WeekStart,Weekdagen,0)+10</definedName>
    <definedName name="WeekStart">Kalender!$B$2</definedName>
    <definedName name="WeekStartValue">IF(WeekStart="MAANDAG",2,1)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3" i="14" l="1" a="1"/>
  <c r="B3" i="14" s="1"/>
  <c r="B5" i="14" a="1"/>
  <c r="E5" i="14" s="1"/>
  <c r="B7" i="14" a="1"/>
  <c r="E7" i="14" s="1"/>
  <c r="B9" i="14" a="1"/>
  <c r="E9" i="14" s="1"/>
  <c r="B11" i="14" a="1"/>
  <c r="E11" i="14" s="1"/>
  <c r="B13" i="14" a="1"/>
  <c r="B13" i="14" s="1"/>
  <c r="H3" i="14" l="1"/>
  <c r="D3" i="14"/>
  <c r="D2" i="14" s="1"/>
  <c r="E3" i="14"/>
  <c r="C13" i="14"/>
  <c r="G3" i="14"/>
  <c r="C3" i="14"/>
  <c r="F3" i="14"/>
  <c r="D7" i="14"/>
  <c r="G11" i="14"/>
  <c r="C11" i="14"/>
  <c r="G9" i="14"/>
  <c r="C9" i="14"/>
  <c r="G7" i="14"/>
  <c r="C7" i="14"/>
  <c r="G5" i="14"/>
  <c r="C5" i="14"/>
  <c r="G2" i="14"/>
  <c r="C2" i="14"/>
  <c r="F11" i="14"/>
  <c r="B11" i="14"/>
  <c r="F9" i="14"/>
  <c r="B9" i="14"/>
  <c r="F7" i="14"/>
  <c r="B7" i="14"/>
  <c r="F5" i="14"/>
  <c r="B5" i="14"/>
  <c r="F2" i="14"/>
  <c r="D11" i="14"/>
  <c r="D9" i="14"/>
  <c r="D5" i="14"/>
  <c r="H11" i="14"/>
  <c r="H9" i="14"/>
  <c r="H7" i="14"/>
  <c r="H5" i="14"/>
  <c r="H2" i="14"/>
  <c r="E2" i="14"/>
  <c r="B15" i="14"/>
  <c r="C15" i="14" l="1"/>
  <c r="B19" i="14" l="1" a="1"/>
  <c r="C19" i="14" s="1"/>
  <c r="B25" i="14" a="1"/>
  <c r="B25" i="14" s="1"/>
  <c r="B17" i="14" a="1"/>
  <c r="B17" i="14" s="1"/>
  <c r="B16" i="14" s="1"/>
  <c r="B27" i="14" a="1"/>
  <c r="C27" i="14" s="1"/>
  <c r="B23" i="14" a="1"/>
  <c r="B23" i="14" s="1"/>
  <c r="B21" i="14" a="1"/>
  <c r="F21" i="14" s="1"/>
  <c r="C29" i="14"/>
  <c r="F19" i="14" l="1"/>
  <c r="H19" i="14"/>
  <c r="G19" i="14"/>
  <c r="B19" i="14"/>
  <c r="E19" i="14"/>
  <c r="D19" i="14"/>
  <c r="B43" i="14"/>
  <c r="G17" i="14"/>
  <c r="G16" i="14" s="1"/>
  <c r="F17" i="14"/>
  <c r="F16" i="14" s="1"/>
  <c r="D17" i="14"/>
  <c r="D16" i="14" s="1"/>
  <c r="D23" i="14"/>
  <c r="B27" i="14"/>
  <c r="H17" i="14"/>
  <c r="H16" i="14" s="1"/>
  <c r="H23" i="14"/>
  <c r="C17" i="14"/>
  <c r="C16" i="14" s="1"/>
  <c r="E17" i="14"/>
  <c r="E16" i="14" s="1"/>
  <c r="B21" i="14"/>
  <c r="C23" i="14"/>
  <c r="E23" i="14"/>
  <c r="G23" i="14"/>
  <c r="E25" i="14"/>
  <c r="F25" i="14"/>
  <c r="G25" i="14"/>
  <c r="F23" i="14"/>
  <c r="H25" i="14"/>
  <c r="D25" i="14"/>
  <c r="C25" i="14"/>
  <c r="C21" i="14"/>
  <c r="D21" i="14"/>
  <c r="E21" i="14"/>
  <c r="B35" i="14" a="1"/>
  <c r="B35" i="14" s="1"/>
  <c r="B41" i="14" a="1"/>
  <c r="C41" i="14" s="1"/>
  <c r="B37" i="14" a="1"/>
  <c r="H37" i="14" s="1"/>
  <c r="B33" i="14" a="1"/>
  <c r="D33" i="14" s="1"/>
  <c r="B31" i="14" a="1"/>
  <c r="G31" i="14" s="1"/>
  <c r="G30" i="14" s="1"/>
  <c r="B39" i="14" a="1"/>
  <c r="H39" i="14" s="1"/>
  <c r="G21" i="14"/>
  <c r="H21" i="14"/>
  <c r="C43" i="14"/>
  <c r="B55" i="14" l="1" a="1"/>
  <c r="C55" i="14" s="1"/>
  <c r="G35" i="14"/>
  <c r="C35" i="14"/>
  <c r="E39" i="14"/>
  <c r="B41" i="14"/>
  <c r="D39" i="14"/>
  <c r="F35" i="14"/>
  <c r="B39" i="14"/>
  <c r="E35" i="14"/>
  <c r="H33" i="14"/>
  <c r="B33" i="14"/>
  <c r="B37" i="14"/>
  <c r="F37" i="14"/>
  <c r="B31" i="14"/>
  <c r="B30" i="14" s="1"/>
  <c r="F31" i="14"/>
  <c r="F30" i="14" s="1"/>
  <c r="E31" i="14"/>
  <c r="E30" i="14" s="1"/>
  <c r="C31" i="14"/>
  <c r="C30" i="14" s="1"/>
  <c r="H35" i="14"/>
  <c r="E33" i="14"/>
  <c r="B53" i="14" a="1"/>
  <c r="E53" i="14" s="1"/>
  <c r="D35" i="14"/>
  <c r="D31" i="14"/>
  <c r="D30" i="14" s="1"/>
  <c r="D37" i="14"/>
  <c r="C37" i="14"/>
  <c r="E37" i="14"/>
  <c r="G37" i="14"/>
  <c r="B51" i="14" a="1"/>
  <c r="D51" i="14" s="1"/>
  <c r="B45" i="14" a="1"/>
  <c r="G45" i="14" s="1"/>
  <c r="G44" i="14" s="1"/>
  <c r="G33" i="14"/>
  <c r="C33" i="14"/>
  <c r="H31" i="14"/>
  <c r="H30" i="14" s="1"/>
  <c r="F33" i="14"/>
  <c r="C39" i="14"/>
  <c r="F39" i="14"/>
  <c r="G39" i="14"/>
  <c r="B49" i="14" a="1"/>
  <c r="H49" i="14" s="1"/>
  <c r="B47" i="14" a="1"/>
  <c r="B47" i="14" s="1"/>
  <c r="C57" i="14"/>
  <c r="B67" i="14" l="1" a="1"/>
  <c r="B55" i="14"/>
  <c r="H53" i="14"/>
  <c r="E51" i="14"/>
  <c r="C45" i="14"/>
  <c r="C44" i="14" s="1"/>
  <c r="G47" i="14"/>
  <c r="F47" i="14"/>
  <c r="C71" i="14"/>
  <c r="H47" i="14"/>
  <c r="G49" i="14"/>
  <c r="D47" i="14"/>
  <c r="B49" i="14"/>
  <c r="B45" i="14"/>
  <c r="B44" i="14" s="1"/>
  <c r="F45" i="14"/>
  <c r="F44" i="14" s="1"/>
  <c r="C49" i="14"/>
  <c r="D49" i="14"/>
  <c r="H51" i="14"/>
  <c r="H45" i="14"/>
  <c r="H44" i="14" s="1"/>
  <c r="E45" i="14"/>
  <c r="E44" i="14" s="1"/>
  <c r="E47" i="14"/>
  <c r="F49" i="14"/>
  <c r="D45" i="14"/>
  <c r="D44" i="14" s="1"/>
  <c r="E49" i="14"/>
  <c r="C51" i="14"/>
  <c r="G51" i="14"/>
  <c r="B51" i="14"/>
  <c r="F53" i="14"/>
  <c r="B53" i="14"/>
  <c r="C53" i="14"/>
  <c r="F51" i="14"/>
  <c r="D53" i="14"/>
  <c r="G53" i="14"/>
  <c r="C47" i="14"/>
  <c r="B63" i="14" a="1"/>
  <c r="E63" i="14" s="1"/>
  <c r="B69" i="14" a="1"/>
  <c r="C69" i="14" s="1"/>
  <c r="B65" i="14" a="1"/>
  <c r="E65" i="14" s="1"/>
  <c r="B61" i="14" a="1"/>
  <c r="E61" i="14" s="1"/>
  <c r="B59" i="14" a="1"/>
  <c r="B59" i="14" s="1"/>
  <c r="B58" i="14" s="1"/>
  <c r="B67" i="14" l="1"/>
  <c r="C67" i="14"/>
  <c r="G67" i="14"/>
  <c r="E67" i="14"/>
  <c r="H67" i="14"/>
  <c r="F67" i="14"/>
  <c r="D67" i="14"/>
  <c r="B75" i="14" a="1"/>
  <c r="B75" i="14" s="1"/>
  <c r="B83" i="14" a="1"/>
  <c r="B81" i="14" a="1"/>
  <c r="E81" i="14" s="1"/>
  <c r="D63" i="14"/>
  <c r="C61" i="14"/>
  <c r="H61" i="14"/>
  <c r="B61" i="14"/>
  <c r="F63" i="14"/>
  <c r="B73" i="14" a="1"/>
  <c r="B79" i="14" a="1"/>
  <c r="D79" i="14" s="1"/>
  <c r="G61" i="14"/>
  <c r="C85" i="14"/>
  <c r="B85" i="14"/>
  <c r="F61" i="14"/>
  <c r="D61" i="14"/>
  <c r="B77" i="14" a="1"/>
  <c r="C77" i="14" s="1"/>
  <c r="H63" i="14"/>
  <c r="B69" i="14"/>
  <c r="D65" i="14"/>
  <c r="H59" i="14"/>
  <c r="H58" i="14" s="1"/>
  <c r="C63" i="14"/>
  <c r="G63" i="14"/>
  <c r="B63" i="14"/>
  <c r="G65" i="14"/>
  <c r="B65" i="14"/>
  <c r="C65" i="14"/>
  <c r="F59" i="14"/>
  <c r="F58" i="14" s="1"/>
  <c r="E59" i="14"/>
  <c r="E58" i="14" s="1"/>
  <c r="C59" i="14"/>
  <c r="C58" i="14" s="1"/>
  <c r="G59" i="14"/>
  <c r="G58" i="14" s="1"/>
  <c r="H65" i="14"/>
  <c r="F65" i="14"/>
  <c r="D59" i="14"/>
  <c r="D58" i="14" s="1"/>
  <c r="C75" i="14" l="1"/>
  <c r="E75" i="14"/>
  <c r="D75" i="14"/>
  <c r="H75" i="14"/>
  <c r="F75" i="14"/>
  <c r="B97" i="14" a="1"/>
  <c r="C97" i="14" s="1"/>
  <c r="G75" i="14"/>
  <c r="C81" i="14"/>
  <c r="B81" i="14"/>
  <c r="F81" i="14"/>
  <c r="B91" i="14" a="1"/>
  <c r="D91" i="14" s="1"/>
  <c r="G79" i="14"/>
  <c r="C99" i="14"/>
  <c r="C79" i="14"/>
  <c r="H81" i="14"/>
  <c r="B93" i="14" a="1"/>
  <c r="H93" i="14" s="1"/>
  <c r="G81" i="14"/>
  <c r="D81" i="14"/>
  <c r="B83" i="14"/>
  <c r="C83" i="14"/>
  <c r="C73" i="14"/>
  <c r="C72" i="14" s="1"/>
  <c r="B73" i="14"/>
  <c r="B72" i="14" s="1"/>
  <c r="B89" i="14" a="1"/>
  <c r="B87" i="14" a="1"/>
  <c r="E73" i="14"/>
  <c r="E72" i="14" s="1"/>
  <c r="B99" i="14"/>
  <c r="B95" i="14" a="1"/>
  <c r="H95" i="14" s="1"/>
  <c r="H73" i="14"/>
  <c r="H72" i="14" s="1"/>
  <c r="F73" i="14"/>
  <c r="F72" i="14" s="1"/>
  <c r="G73" i="14"/>
  <c r="G72" i="14" s="1"/>
  <c r="D73" i="14"/>
  <c r="D72" i="14" s="1"/>
  <c r="E77" i="14"/>
  <c r="H77" i="14"/>
  <c r="F77" i="14"/>
  <c r="G77" i="14"/>
  <c r="D77" i="14"/>
  <c r="B77" i="14"/>
  <c r="B79" i="14"/>
  <c r="F79" i="14"/>
  <c r="H79" i="14"/>
  <c r="E79" i="14"/>
  <c r="B91" i="14" l="1"/>
  <c r="B97" i="14"/>
  <c r="B101" i="14" a="1"/>
  <c r="H101" i="14" s="1"/>
  <c r="H100" i="14" s="1"/>
  <c r="F91" i="14"/>
  <c r="B111" i="14" a="1"/>
  <c r="B111" i="14" s="1"/>
  <c r="G91" i="14"/>
  <c r="B105" i="14" a="1"/>
  <c r="E105" i="14" s="1"/>
  <c r="B103" i="14" a="1"/>
  <c r="B103" i="14" s="1"/>
  <c r="D93" i="14"/>
  <c r="C91" i="14"/>
  <c r="C113" i="14"/>
  <c r="E91" i="14"/>
  <c r="H91" i="14"/>
  <c r="F93" i="14"/>
  <c r="G93" i="14"/>
  <c r="C93" i="14"/>
  <c r="B95" i="14"/>
  <c r="D95" i="14"/>
  <c r="F95" i="14"/>
  <c r="C95" i="14"/>
  <c r="B113" i="14"/>
  <c r="B109" i="14" a="1"/>
  <c r="E109" i="14" s="1"/>
  <c r="B107" i="14" a="1"/>
  <c r="B107" i="14" s="1"/>
  <c r="B93" i="14"/>
  <c r="E93" i="14"/>
  <c r="E89" i="14"/>
  <c r="G89" i="14"/>
  <c r="F89" i="14"/>
  <c r="B89" i="14"/>
  <c r="H89" i="14"/>
  <c r="D89" i="14"/>
  <c r="C89" i="14"/>
  <c r="G87" i="14"/>
  <c r="G86" i="14" s="1"/>
  <c r="E87" i="14"/>
  <c r="E86" i="14" s="1"/>
  <c r="C87" i="14"/>
  <c r="C86" i="14" s="1"/>
  <c r="B87" i="14"/>
  <c r="B86" i="14" s="1"/>
  <c r="H87" i="14"/>
  <c r="H86" i="14" s="1"/>
  <c r="D87" i="14"/>
  <c r="D86" i="14" s="1"/>
  <c r="F87" i="14"/>
  <c r="F86" i="14" s="1"/>
  <c r="E95" i="14"/>
  <c r="G95" i="14"/>
  <c r="D101" i="14" l="1"/>
  <c r="D100" i="14" s="1"/>
  <c r="C101" i="14"/>
  <c r="C100" i="14" s="1"/>
  <c r="C111" i="14"/>
  <c r="D103" i="14"/>
  <c r="G101" i="14"/>
  <c r="G100" i="14" s="1"/>
  <c r="B119" i="14" a="1"/>
  <c r="C119" i="14" s="1"/>
  <c r="F101" i="14"/>
  <c r="F100" i="14" s="1"/>
  <c r="E101" i="14"/>
  <c r="E100" i="14" s="1"/>
  <c r="C103" i="14"/>
  <c r="B101" i="14"/>
  <c r="B100" i="14" s="1"/>
  <c r="B115" i="14" a="1"/>
  <c r="F115" i="14" s="1"/>
  <c r="F114" i="14" s="1"/>
  <c r="C105" i="14"/>
  <c r="B123" i="14" a="1"/>
  <c r="G123" i="14" s="1"/>
  <c r="B105" i="14"/>
  <c r="G105" i="14"/>
  <c r="H105" i="14"/>
  <c r="H103" i="14"/>
  <c r="E103" i="14"/>
  <c r="G103" i="14"/>
  <c r="F103" i="14"/>
  <c r="C127" i="14"/>
  <c r="B121" i="14" a="1"/>
  <c r="E121" i="14" s="1"/>
  <c r="D105" i="14"/>
  <c r="F105" i="14"/>
  <c r="B125" i="14" a="1"/>
  <c r="B125" i="14" s="1"/>
  <c r="B127" i="14"/>
  <c r="C107" i="14"/>
  <c r="D107" i="14"/>
  <c r="B117" i="14" a="1"/>
  <c r="F117" i="14" s="1"/>
  <c r="G107" i="14"/>
  <c r="H107" i="14"/>
  <c r="H109" i="14"/>
  <c r="G109" i="14"/>
  <c r="B109" i="14"/>
  <c r="E107" i="14"/>
  <c r="D109" i="14"/>
  <c r="F109" i="14"/>
  <c r="F107" i="14"/>
  <c r="C109" i="14"/>
  <c r="H119" i="14" l="1"/>
  <c r="E119" i="14"/>
  <c r="D119" i="14"/>
  <c r="G119" i="14"/>
  <c r="B119" i="14"/>
  <c r="F119" i="14"/>
  <c r="H115" i="14"/>
  <c r="H114" i="14" s="1"/>
  <c r="B133" i="14" a="1"/>
  <c r="D133" i="14" s="1"/>
  <c r="H123" i="14"/>
  <c r="C123" i="14"/>
  <c r="C115" i="14"/>
  <c r="C114" i="14" s="1"/>
  <c r="B121" i="14"/>
  <c r="E115" i="14"/>
  <c r="E114" i="14" s="1"/>
  <c r="B115" i="14"/>
  <c r="B114" i="14" s="1"/>
  <c r="D123" i="14"/>
  <c r="B129" i="14" a="1"/>
  <c r="F129" i="14" s="1"/>
  <c r="F128" i="14" s="1"/>
  <c r="B137" i="14" a="1"/>
  <c r="F137" i="14" s="1"/>
  <c r="B139" i="14" a="1"/>
  <c r="B139" i="14" s="1"/>
  <c r="B123" i="14"/>
  <c r="E123" i="14"/>
  <c r="D115" i="14"/>
  <c r="D114" i="14" s="1"/>
  <c r="G115" i="14"/>
  <c r="G114" i="14" s="1"/>
  <c r="H117" i="14"/>
  <c r="B135" i="14" a="1"/>
  <c r="C135" i="14" s="1"/>
  <c r="E117" i="14"/>
  <c r="B141" i="14"/>
  <c r="G121" i="14"/>
  <c r="D121" i="14"/>
  <c r="C141" i="14"/>
  <c r="H121" i="14"/>
  <c r="F123" i="14"/>
  <c r="F121" i="14"/>
  <c r="C125" i="14"/>
  <c r="B131" i="14" a="1"/>
  <c r="G131" i="14" s="1"/>
  <c r="D117" i="14"/>
  <c r="C121" i="14"/>
  <c r="G117" i="14"/>
  <c r="C117" i="14"/>
  <c r="B117" i="14"/>
  <c r="B133" i="14" l="1"/>
  <c r="C133" i="14"/>
  <c r="H133" i="14"/>
  <c r="E133" i="14"/>
  <c r="F133" i="14"/>
  <c r="G133" i="14"/>
  <c r="D129" i="14"/>
  <c r="D128" i="14" s="1"/>
  <c r="C129" i="14"/>
  <c r="C128" i="14" s="1"/>
  <c r="H129" i="14"/>
  <c r="H128" i="14" s="1"/>
  <c r="E129" i="14"/>
  <c r="E128" i="14" s="1"/>
  <c r="H135" i="14"/>
  <c r="G135" i="14"/>
  <c r="G137" i="14"/>
  <c r="E137" i="14"/>
  <c r="B153" i="14" a="1"/>
  <c r="B153" i="14" s="1"/>
  <c r="B145" i="14" a="1"/>
  <c r="F145" i="14" s="1"/>
  <c r="B137" i="14"/>
  <c r="G129" i="14"/>
  <c r="G128" i="14" s="1"/>
  <c r="H137" i="14"/>
  <c r="B129" i="14"/>
  <c r="B128" i="14" s="1"/>
  <c r="C155" i="14"/>
  <c r="B147" i="14" a="1"/>
  <c r="B147" i="14" s="1"/>
  <c r="C139" i="14"/>
  <c r="B149" i="14" a="1"/>
  <c r="B149" i="14" s="1"/>
  <c r="D137" i="14"/>
  <c r="C137" i="14"/>
  <c r="B155" i="14"/>
  <c r="B151" i="14" a="1"/>
  <c r="F151" i="14" s="1"/>
  <c r="B135" i="14"/>
  <c r="E135" i="14"/>
  <c r="B131" i="14"/>
  <c r="B143" i="14" a="1"/>
  <c r="B143" i="14" s="1"/>
  <c r="B142" i="14" s="1"/>
  <c r="E131" i="14"/>
  <c r="F135" i="14"/>
  <c r="D135" i="14"/>
  <c r="H131" i="14"/>
  <c r="F131" i="14"/>
  <c r="D131" i="14"/>
  <c r="C131" i="14"/>
  <c r="H145" i="14" l="1"/>
  <c r="B165" i="14" a="1"/>
  <c r="C165" i="14" s="1"/>
  <c r="C153" i="14"/>
  <c r="D145" i="14"/>
  <c r="E145" i="14"/>
  <c r="B145" i="14"/>
  <c r="G145" i="14"/>
  <c r="C145" i="14"/>
  <c r="D147" i="14"/>
  <c r="G147" i="14"/>
  <c r="H147" i="14"/>
  <c r="C147" i="14"/>
  <c r="E147" i="14"/>
  <c r="F147" i="14"/>
  <c r="B157" i="14" a="1"/>
  <c r="D157" i="14" s="1"/>
  <c r="D156" i="14" s="1"/>
  <c r="B161" i="14" a="1"/>
  <c r="B161" i="14" s="1"/>
  <c r="D143" i="14"/>
  <c r="D142" i="14" s="1"/>
  <c r="F149" i="14"/>
  <c r="B159" i="14" a="1"/>
  <c r="G159" i="14" s="1"/>
  <c r="G151" i="14"/>
  <c r="B163" i="14" a="1"/>
  <c r="F163" i="14" s="1"/>
  <c r="E143" i="14"/>
  <c r="E142" i="14" s="1"/>
  <c r="G149" i="14"/>
  <c r="D151" i="14"/>
  <c r="E149" i="14"/>
  <c r="H149" i="14"/>
  <c r="H151" i="14"/>
  <c r="B167" i="14" a="1"/>
  <c r="C167" i="14" s="1"/>
  <c r="H143" i="14"/>
  <c r="H142" i="14" s="1"/>
  <c r="F143" i="14"/>
  <c r="F142" i="14" s="1"/>
  <c r="C149" i="14"/>
  <c r="D149" i="14"/>
  <c r="C151" i="14"/>
  <c r="B151" i="14"/>
  <c r="C143" i="14"/>
  <c r="C142" i="14" s="1"/>
  <c r="G143" i="14"/>
  <c r="G142" i="14" s="1"/>
  <c r="E151" i="14"/>
  <c r="E165" i="14" l="1"/>
  <c r="G165" i="14"/>
  <c r="F165" i="14"/>
  <c r="B165" i="14"/>
  <c r="D165" i="14"/>
  <c r="H165" i="14"/>
  <c r="C163" i="14"/>
  <c r="C157" i="14"/>
  <c r="C156" i="14" s="1"/>
  <c r="G157" i="14"/>
  <c r="G156" i="14" s="1"/>
  <c r="H157" i="14"/>
  <c r="H156" i="14" s="1"/>
  <c r="B157" i="14"/>
  <c r="B156" i="14" s="1"/>
  <c r="H163" i="14"/>
  <c r="E157" i="14"/>
  <c r="E156" i="14" s="1"/>
  <c r="F157" i="14"/>
  <c r="F156" i="14" s="1"/>
  <c r="B163" i="14"/>
  <c r="D161" i="14"/>
  <c r="H161" i="14"/>
  <c r="E161" i="14"/>
  <c r="F161" i="14"/>
  <c r="C161" i="14"/>
  <c r="G161" i="14"/>
  <c r="C159" i="14"/>
  <c r="H159" i="14"/>
  <c r="E159" i="14"/>
  <c r="B159" i="14"/>
  <c r="F159" i="14"/>
  <c r="D159" i="14"/>
  <c r="B167" i="14"/>
  <c r="D163" i="14"/>
  <c r="G163" i="14"/>
  <c r="E163" i="14"/>
</calcChain>
</file>

<file path=xl/sharedStrings.xml><?xml version="1.0" encoding="utf-8"?>
<sst xmlns="http://schemas.openxmlformats.org/spreadsheetml/2006/main" count="79" uniqueCount="60">
  <si>
    <t>augustus</t>
  </si>
  <si>
    <t>MAANDAG</t>
  </si>
  <si>
    <t xml:space="preserve">Start schooljaar </t>
  </si>
  <si>
    <t>Notities:</t>
  </si>
  <si>
    <t>Start startgesprekken</t>
  </si>
  <si>
    <t xml:space="preserve">Deze week startgesprekken </t>
  </si>
  <si>
    <r>
      <rPr>
        <b/>
        <sz val="10"/>
        <color rgb="FF000000"/>
        <rFont val="Arial"/>
      </rPr>
      <t>Studiedag:                            Alle kinderen vrij</t>
    </r>
    <r>
      <rPr>
        <sz val="10"/>
        <color rgb="FF000000"/>
        <rFont val="Arial"/>
      </rPr>
      <t xml:space="preserve">         IKC bezoek</t>
    </r>
  </si>
  <si>
    <t>Kamp BB</t>
  </si>
  <si>
    <t xml:space="preserve">Voor de startgesprekken ontvangen jullie via Isy een uitnodiging.                                                                 Wij verwachten ieder kind samen met minimaal 1 van de ouders op gesprek.                                                                                                 </t>
  </si>
  <si>
    <t xml:space="preserve">Inloopochtend       </t>
  </si>
  <si>
    <t xml:space="preserve">Start KBW       Thema 'Bij mij thuis'               </t>
  </si>
  <si>
    <t>Koffieklatsj 8.45-9.45 uur</t>
  </si>
  <si>
    <r>
      <rPr>
        <b/>
        <sz val="10"/>
        <color rgb="FF000000"/>
        <rFont val="Arial"/>
      </rPr>
      <t>Studiedag: alle kinderen vrij</t>
    </r>
    <r>
      <rPr>
        <sz val="10"/>
        <color rgb="FF000000"/>
        <rFont val="Arial"/>
      </rPr>
      <t xml:space="preserve">                   Teamscholing Jenaplan</t>
    </r>
  </si>
  <si>
    <r>
      <rPr>
        <b/>
        <sz val="10"/>
        <color rgb="FF000000"/>
        <rFont val="Arial"/>
      </rPr>
      <t>Herfstvakantie</t>
    </r>
    <r>
      <rPr>
        <sz val="11"/>
        <color rgb="FF000000"/>
        <rFont val="Arial"/>
      </rPr>
      <t xml:space="preserve"> </t>
    </r>
  </si>
  <si>
    <t>Schoolontbijt</t>
  </si>
  <si>
    <t xml:space="preserve">Sinterklaas op school </t>
  </si>
  <si>
    <r>
      <rPr>
        <b/>
        <sz val="10"/>
        <color rgb="FF000000"/>
        <rFont val="Arial"/>
      </rPr>
      <t xml:space="preserve">Studiedag: alle kinderen vrij  </t>
    </r>
    <r>
      <rPr>
        <sz val="10"/>
        <color rgb="FF000000"/>
        <rFont val="Arial"/>
      </rPr>
      <t xml:space="preserve">                  Teamscholing Jenaplan</t>
    </r>
  </si>
  <si>
    <t xml:space="preserve">Keuzecursus Kerst </t>
  </si>
  <si>
    <t>Tot 12.00 uur school        Kerstviering 17.00 uur</t>
  </si>
  <si>
    <t>Studiedag:            Alle kinderen vrij</t>
  </si>
  <si>
    <t>Kerstvakantie</t>
  </si>
  <si>
    <t>Smart &amp; fit week Ecsplore                      Themaweek gezondheid</t>
  </si>
  <si>
    <t>Tijdens de themaweek gezondheid is de Smart &amp; Fit week door Ecsplore en besteden                                 wij extra aandacht aan gezonde voeding.</t>
  </si>
  <si>
    <t>Doorstroomtoets groep 8</t>
  </si>
  <si>
    <t xml:space="preserve">Doorstroomtoets groep 8                      </t>
  </si>
  <si>
    <t>Carnavalsviering         School tot 12.00 uur</t>
  </si>
  <si>
    <r>
      <rPr>
        <b/>
        <sz val="10"/>
        <color rgb="FF000000"/>
        <rFont val="Arial"/>
      </rPr>
      <t>Carnavalsvakantie</t>
    </r>
    <r>
      <rPr>
        <sz val="10"/>
        <color rgb="FF000000"/>
        <rFont val="Arial"/>
      </rPr>
      <t xml:space="preserve"> </t>
    </r>
  </si>
  <si>
    <r>
      <rPr>
        <b/>
        <sz val="10"/>
        <color rgb="FF000000"/>
        <rFont val="Arial"/>
      </rPr>
      <t xml:space="preserve">Studiedag: alle kinderen vrij   </t>
    </r>
    <r>
      <rPr>
        <sz val="10"/>
        <color rgb="FF000000"/>
        <rFont val="Arial"/>
      </rPr>
      <t xml:space="preserve">                 </t>
    </r>
  </si>
  <si>
    <t>Inloopochtend</t>
  </si>
  <si>
    <t>Rapporten mee!</t>
  </si>
  <si>
    <t>Deze week rapportgesprekken</t>
  </si>
  <si>
    <t>Goede Vrijdag           Paasviering</t>
  </si>
  <si>
    <t>Eerste Paasdag</t>
  </si>
  <si>
    <t>Tweede Paasdag</t>
  </si>
  <si>
    <t>Kamp middenbouw</t>
  </si>
  <si>
    <t>100 jaar Jenaplan</t>
  </si>
  <si>
    <t xml:space="preserve">Koningsspelen </t>
  </si>
  <si>
    <t>Koningsdag</t>
  </si>
  <si>
    <t>Meivakantie</t>
  </si>
  <si>
    <t>Bevrijdingsdag</t>
  </si>
  <si>
    <t>Hemelvaart</t>
  </si>
  <si>
    <t>Moederdag</t>
  </si>
  <si>
    <t>Eerste Pinksterdag</t>
  </si>
  <si>
    <t>Tweede Pinksterdag</t>
  </si>
  <si>
    <t>Keuzecursus</t>
  </si>
  <si>
    <t xml:space="preserve">Vaderdag </t>
  </si>
  <si>
    <r>
      <rPr>
        <b/>
        <sz val="10"/>
        <color rgb="FF000000"/>
        <rFont val="Arial"/>
      </rPr>
      <t xml:space="preserve">Studiedag: alle kinderen vrij  </t>
    </r>
    <r>
      <rPr>
        <sz val="10"/>
        <color rgb="FF000000"/>
        <rFont val="Arial"/>
      </rPr>
      <t xml:space="preserve">             </t>
    </r>
  </si>
  <si>
    <t>Rapport 2 mee!</t>
  </si>
  <si>
    <t xml:space="preserve">Musical </t>
  </si>
  <si>
    <t>Laatste schooldag</t>
  </si>
  <si>
    <t>Studiedag: alle kinderen vrij</t>
  </si>
  <si>
    <t xml:space="preserve">Zomervakantie t/m 16 augustus </t>
  </si>
  <si>
    <t xml:space="preserve"> </t>
  </si>
  <si>
    <t xml:space="preserve">Keuzecursus 1           </t>
  </si>
  <si>
    <t xml:space="preserve">                </t>
  </si>
  <si>
    <t>Pannenkoekendag</t>
  </si>
  <si>
    <t xml:space="preserve">Tijdens de 'koffieklatsj' ontvangen Laila en Serena ouders om onder het genot van een                             kopje koffie (of thee) over zaken te praten die spelen op school.                                                                                                             Een uitnodiging volgt via Isy. </t>
  </si>
  <si>
    <r>
      <rPr>
        <sz val="9"/>
        <color rgb="FF000000"/>
        <rFont val="Arial"/>
        <family val="2"/>
      </rPr>
      <t xml:space="preserve">Suikerfeest                </t>
    </r>
    <r>
      <rPr>
        <b/>
        <sz val="9"/>
        <color rgb="FF000000"/>
        <rFont val="Arial"/>
        <family val="2"/>
      </rPr>
      <t xml:space="preserve">Studiedag: alle kinderen vrij </t>
    </r>
    <r>
      <rPr>
        <sz val="9"/>
        <color rgb="FF000000"/>
        <rFont val="Arial"/>
        <family val="2"/>
      </rPr>
      <t xml:space="preserve">             Teamscholing Jenaplan</t>
    </r>
  </si>
  <si>
    <t xml:space="preserve">De inloopochtend is voor ouders die nog niet bekend zijn met, maar interesse hebben                                       in onze school. Mocht jij mensen kennen die mogelijk interesse hebben?                                                  Geef dan vooral deze datum door! Tijdens de 'koffieklatsj' ontvangen Laila en Serena                          ouders om onder het genot van een kopje koffie (of thee) over zaken te praten die spelen op school.      </t>
  </si>
  <si>
    <t>De inloopochtend is voor ouders die nog niet bekend zijn met, maar interesse hebben in onze             school. Mocht jij mensen kennen die mogelijk interesse hebben?                                                                         Geef dan vooral deze datum door!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</si>
</sst>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_);_(* \(#,##0\);_(* &quot;-&quot;_);_(@_)"/>
    <numFmt numFmtId="165" formatCode="_(* #,##0.00_);_(* \(#,##0.00\);_(* &quot;-&quot;??_);_(@_)"/>
    <numFmt numFmtId="166" formatCode="dd"/>
    <numFmt numFmtId="167" formatCode="_-&quot;kr&quot;\ * #,##0.00_-;\-&quot;kr&quot;\ * #,##0.00_-;_-&quot;kr&quot;\ * &quot;-&quot;??_-;_-@_-"/>
    <numFmt numFmtId="168" formatCode="_-&quot;kr&quot;\ * #,##0_-;\-&quot;kr&quot;\ * #,##0_-;_-&quot;kr&quot;\ * &quot;-&quot;_-;_-@_-"/>
  </numFmts>
  <fonts count="47" x14ac:knownFonts="1">
    <font>
      <sz val="11"/>
      <name val="Trebuchet MS"/>
      <family val="2"/>
      <scheme val="minor"/>
    </font>
    <font>
      <sz val="11"/>
      <color theme="1"/>
      <name val="Trebuchet MS"/>
      <family val="2"/>
      <scheme val="minor"/>
    </font>
    <font>
      <sz val="8"/>
      <name val="Arial"/>
      <family val="2"/>
    </font>
    <font>
      <b/>
      <sz val="11"/>
      <color theme="0"/>
      <name val="Trebuchet MS"/>
      <family val="2"/>
      <scheme val="minor"/>
    </font>
    <font>
      <b/>
      <sz val="14"/>
      <color theme="0"/>
      <name val="Trebuchet MS"/>
      <family val="2"/>
      <scheme val="minor"/>
    </font>
    <font>
      <b/>
      <sz val="28"/>
      <color theme="0"/>
      <name val="Arial"/>
      <family val="2"/>
      <scheme val="major"/>
    </font>
    <font>
      <sz val="36"/>
      <color theme="4" tint="-0.24994659260841701"/>
      <name val="Trebuchet MS"/>
      <family val="2"/>
      <scheme val="minor"/>
    </font>
    <font>
      <b/>
      <sz val="11"/>
      <color theme="3"/>
      <name val="Arial"/>
      <family val="2"/>
      <scheme val="major"/>
    </font>
    <font>
      <sz val="16"/>
      <color theme="1"/>
      <name val="Trebuchet MS"/>
      <family val="2"/>
      <scheme val="minor"/>
    </font>
    <font>
      <b/>
      <sz val="11"/>
      <color theme="0"/>
      <name val="Arial"/>
      <family val="2"/>
      <scheme val="major"/>
    </font>
    <font>
      <sz val="11"/>
      <name val="Trebuchet MS"/>
      <family val="2"/>
      <scheme val="minor"/>
    </font>
    <font>
      <sz val="11"/>
      <color theme="1"/>
      <name val="Arial"/>
      <family val="2"/>
      <scheme val="major"/>
    </font>
    <font>
      <sz val="11"/>
      <color indexed="63"/>
      <name val="Trebuchet MS"/>
      <family val="2"/>
      <scheme val="minor"/>
    </font>
    <font>
      <b/>
      <sz val="11"/>
      <color theme="1"/>
      <name val="Trebuchet MS"/>
      <family val="2"/>
      <scheme val="minor"/>
    </font>
    <font>
      <i/>
      <sz val="11"/>
      <color theme="3" tint="-0.24994659260841701"/>
      <name val="Trebuchet MS"/>
      <family val="2"/>
      <scheme val="minor"/>
    </font>
    <font>
      <sz val="11"/>
      <color rgb="FF006100"/>
      <name val="Trebuchet MS"/>
      <family val="2"/>
      <scheme val="minor"/>
    </font>
    <font>
      <sz val="11"/>
      <color rgb="FF9C0006"/>
      <name val="Trebuchet MS"/>
      <family val="2"/>
      <scheme val="minor"/>
    </font>
    <font>
      <sz val="11"/>
      <color rgb="FF9C5700"/>
      <name val="Trebuchet MS"/>
      <family val="2"/>
      <scheme val="minor"/>
    </font>
    <font>
      <sz val="11"/>
      <color rgb="FF3F3F76"/>
      <name val="Trebuchet MS"/>
      <family val="2"/>
      <scheme val="minor"/>
    </font>
    <font>
      <b/>
      <sz val="11"/>
      <color rgb="FF3F3F3F"/>
      <name val="Trebuchet MS"/>
      <family val="2"/>
      <scheme val="minor"/>
    </font>
    <font>
      <b/>
      <sz val="11"/>
      <color rgb="FFFA7D00"/>
      <name val="Trebuchet MS"/>
      <family val="2"/>
      <scheme val="minor"/>
    </font>
    <font>
      <sz val="11"/>
      <color rgb="FFFA7D00"/>
      <name val="Trebuchet MS"/>
      <family val="2"/>
      <scheme val="minor"/>
    </font>
    <font>
      <sz val="11"/>
      <color rgb="FFFF0000"/>
      <name val="Trebuchet MS"/>
      <family val="2"/>
      <scheme val="minor"/>
    </font>
    <font>
      <sz val="11"/>
      <color theme="0"/>
      <name val="Trebuchet MS"/>
      <family val="2"/>
      <scheme val="minor"/>
    </font>
    <font>
      <sz val="12"/>
      <color theme="1"/>
      <name val="Arial"/>
      <family val="2"/>
      <scheme val="major"/>
    </font>
    <font>
      <b/>
      <sz val="12"/>
      <color theme="0"/>
      <name val="Arial"/>
      <family val="2"/>
      <scheme val="major"/>
    </font>
    <font>
      <sz val="11"/>
      <name val="Arial"/>
      <family val="2"/>
      <scheme val="major"/>
    </font>
    <font>
      <sz val="36"/>
      <color theme="4" tint="-0.24994659260841701"/>
      <name val="Arial"/>
      <family val="2"/>
      <scheme val="major"/>
    </font>
    <font>
      <sz val="10"/>
      <name val="Arial"/>
      <family val="2"/>
      <scheme val="major"/>
    </font>
    <font>
      <sz val="16"/>
      <color theme="1"/>
      <name val="Arial"/>
      <family val="2"/>
      <scheme val="major"/>
    </font>
    <font>
      <sz val="12"/>
      <name val="Arial"/>
      <family val="2"/>
      <scheme val="major"/>
    </font>
    <font>
      <b/>
      <sz val="36"/>
      <color theme="0"/>
      <name val="Arial"/>
      <family val="2"/>
      <scheme val="major"/>
    </font>
    <font>
      <sz val="16"/>
      <name val="Arial"/>
      <family val="2"/>
      <scheme val="major"/>
    </font>
    <font>
      <sz val="10"/>
      <color theme="1"/>
      <name val="Arial"/>
      <family val="2"/>
      <scheme val="major"/>
    </font>
    <font>
      <b/>
      <sz val="10"/>
      <color theme="1"/>
      <name val="Arial"/>
      <family val="2"/>
      <scheme val="major"/>
    </font>
    <font>
      <b/>
      <sz val="11"/>
      <color rgb="FF000000"/>
      <name val="Arial"/>
    </font>
    <font>
      <sz val="10"/>
      <color rgb="FF000000"/>
      <name val="Arial"/>
    </font>
    <font>
      <sz val="10"/>
      <color theme="1"/>
      <name val="Arial"/>
    </font>
    <font>
      <b/>
      <sz val="10"/>
      <color rgb="FF000000"/>
      <name val="Arial"/>
    </font>
    <font>
      <sz val="11"/>
      <color rgb="FF000000"/>
      <name val="Arial"/>
    </font>
    <font>
      <sz val="11"/>
      <color rgb="FFFF0000"/>
      <name val="Arial"/>
    </font>
    <font>
      <sz val="11"/>
      <color theme="1"/>
      <name val="Arial"/>
    </font>
    <font>
      <sz val="11"/>
      <color rgb="FF000000"/>
      <name val="Arial"/>
      <charset val="1"/>
    </font>
    <font>
      <sz val="10"/>
      <color rgb="FFFF0000"/>
      <name val="Arial"/>
    </font>
    <font>
      <b/>
      <sz val="9"/>
      <color rgb="FF000000"/>
      <name val="Arial"/>
      <family val="2"/>
    </font>
    <font>
      <sz val="9"/>
      <color rgb="FF000000"/>
      <name val="Arial"/>
      <family val="2"/>
    </font>
    <font>
      <sz val="11"/>
      <color rgb="FF000000"/>
      <name val="Arial"/>
      <family val="2"/>
    </font>
  </fonts>
  <fills count="38">
    <fill>
      <patternFill patternType="none"/>
    </fill>
    <fill>
      <patternFill patternType="gray125"/>
    </fill>
    <fill>
      <patternFill patternType="solid">
        <fgColor indexed="9"/>
        <bgColor indexed="64"/>
      </patternFill>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4" tint="-0.24994659260841701"/>
        <bgColor indexed="64"/>
      </patternFill>
    </fill>
    <fill>
      <patternFill patternType="solid">
        <fgColor theme="7" tint="-0.499984740745262"/>
        <bgColor indexed="64"/>
      </patternFill>
    </fill>
    <fill>
      <patternFill patternType="solid">
        <f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5" tint="0.79998168889431442"/>
        <bgColor indexed="64"/>
      </patternFill>
    </fill>
  </fills>
  <borders count="22">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style="thick">
        <color theme="0"/>
      </right>
      <top/>
      <bottom/>
      <diagonal/>
    </border>
    <border>
      <left style="thin">
        <color theme="0" tint="-0.14996795556505021"/>
      </left>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3743705557422"/>
      </bottom>
      <diagonal/>
    </border>
    <border>
      <left style="thin">
        <color theme="0" tint="-0.14996795556505021"/>
      </left>
      <right/>
      <top style="thin">
        <color theme="0" tint="-0.14993743705557422"/>
      </top>
      <bottom/>
      <diagonal/>
    </border>
    <border>
      <left/>
      <right style="thin">
        <color theme="0" tint="-0.14993743705557422"/>
      </right>
      <top style="thin">
        <color theme="0" tint="-0.14996795556505021"/>
      </top>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4" tint="-0.24994659260841701"/>
      </top>
      <bottom style="double">
        <color theme="4" tint="-0.24994659260841701"/>
      </bottom>
      <diagonal/>
    </border>
    <border>
      <left style="thin">
        <color theme="0" tint="-0.14996795556505021"/>
      </left>
      <right/>
      <top/>
      <bottom style="thin">
        <color theme="0" tint="-0.149967955565050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bottom/>
      <diagonal/>
    </border>
    <border>
      <left style="thin">
        <color theme="0" tint="-0.14999847407452621"/>
      </left>
      <right style="thin">
        <color theme="0" tint="-0.14996795556505021"/>
      </right>
      <top/>
      <bottom style="thin">
        <color theme="0" tint="-0.14996795556505021"/>
      </bottom>
      <diagonal/>
    </border>
    <border>
      <left style="thin">
        <color theme="0" tint="-0.14999847407452621"/>
      </left>
      <right/>
      <top/>
      <bottom style="thin">
        <color theme="0" tint="-0.14999847407452621"/>
      </bottom>
      <diagonal/>
    </border>
  </borders>
  <cellStyleXfs count="51">
    <xf numFmtId="0" fontId="0" fillId="0" borderId="0" applyFill="0" applyBorder="0" applyProtection="0"/>
    <xf numFmtId="0" fontId="12" fillId="3" borderId="0" applyNumberFormat="0" applyBorder="0" applyAlignment="0" applyProtection="0"/>
    <xf numFmtId="0" fontId="6" fillId="0" borderId="0" applyNumberFormat="0" applyFill="0" applyProtection="0">
      <alignment horizontal="left" indent="3"/>
    </xf>
    <xf numFmtId="0" fontId="3" fillId="4" borderId="1" applyNumberFormat="0" applyAlignment="0" applyProtection="0"/>
    <xf numFmtId="0" fontId="4" fillId="5" borderId="2" applyNumberFormat="0" applyProtection="0">
      <alignment vertical="center"/>
    </xf>
    <xf numFmtId="166" fontId="8" fillId="0" borderId="9" applyFill="0" applyProtection="0">
      <alignment horizontal="left" vertical="center" wrapText="1" indent="1"/>
    </xf>
    <xf numFmtId="0" fontId="11" fillId="0" borderId="6" applyFill="0" applyProtection="0">
      <alignment horizontal="left" vertical="top" wrapText="1" indent="1"/>
    </xf>
    <xf numFmtId="0" fontId="1" fillId="0" borderId="0" applyFill="0" applyProtection="0">
      <alignment horizontal="left" vertical="top" wrapText="1" indent="1"/>
    </xf>
    <xf numFmtId="0" fontId="10" fillId="0" borderId="8" applyFill="0" applyProtection="0">
      <alignment horizontal="left" vertical="center" wrapText="1" indent="1"/>
    </xf>
    <xf numFmtId="0" fontId="5" fillId="6" borderId="0" applyNumberFormat="0" applyBorder="0" applyProtection="0">
      <alignment horizontal="center"/>
    </xf>
    <xf numFmtId="0" fontId="9" fillId="7" borderId="3" applyNumberFormat="0" applyProtection="0">
      <alignment horizontal="left" vertical="center" indent="1"/>
    </xf>
    <xf numFmtId="0" fontId="9" fillId="6" borderId="3" applyNumberFormat="0" applyProtection="0">
      <alignment horizontal="left" indent="1"/>
    </xf>
    <xf numFmtId="0" fontId="7" fillId="0" borderId="0" applyNumberFormat="0" applyFill="0" applyBorder="0" applyAlignment="0" applyProtection="0"/>
    <xf numFmtId="0" fontId="10" fillId="8" borderId="10" applyNumberFormat="0" applyFont="0" applyAlignment="0" applyProtection="0"/>
    <xf numFmtId="0" fontId="14" fillId="0" borderId="0" applyNumberFormat="0" applyFill="0" applyBorder="0" applyAlignment="0" applyProtection="0"/>
    <xf numFmtId="0" fontId="13" fillId="0" borderId="11" applyNumberFormat="0" applyFill="0" applyAlignment="0" applyProtection="0"/>
    <xf numFmtId="165" fontId="10" fillId="0" borderId="0" applyFont="0" applyFill="0" applyBorder="0" applyAlignment="0" applyProtection="0"/>
    <xf numFmtId="164" fontId="10" fillId="0" borderId="0" applyFont="0" applyFill="0" applyBorder="0" applyAlignment="0" applyProtection="0"/>
    <xf numFmtId="167" fontId="10" fillId="0" borderId="0" applyFont="0" applyFill="0" applyBorder="0" applyAlignment="0" applyProtection="0"/>
    <xf numFmtId="168" fontId="10" fillId="0" borderId="0" applyFont="0" applyFill="0" applyBorder="0" applyAlignment="0" applyProtection="0"/>
    <xf numFmtId="9" fontId="10" fillId="0" borderId="0" applyFont="0" applyFill="0" applyBorder="0" applyAlignment="0" applyProtection="0"/>
    <xf numFmtId="0" fontId="15" fillId="9" borderId="0" applyNumberFormat="0" applyBorder="0" applyAlignment="0" applyProtection="0"/>
    <xf numFmtId="0" fontId="16" fillId="10" borderId="0" applyNumberFormat="0" applyBorder="0" applyAlignment="0" applyProtection="0"/>
    <xf numFmtId="0" fontId="17" fillId="11" borderId="0" applyNumberFormat="0" applyBorder="0" applyAlignment="0" applyProtection="0"/>
    <xf numFmtId="0" fontId="18" fillId="12" borderId="13" applyNumberFormat="0" applyAlignment="0" applyProtection="0"/>
    <xf numFmtId="0" fontId="19" fillId="13" borderId="14" applyNumberFormat="0" applyAlignment="0" applyProtection="0"/>
    <xf numFmtId="0" fontId="20" fillId="13" borderId="13" applyNumberFormat="0" applyAlignment="0" applyProtection="0"/>
    <xf numFmtId="0" fontId="21" fillId="0" borderId="15" applyNumberFormat="0" applyFill="0" applyAlignment="0" applyProtection="0"/>
    <xf numFmtId="0" fontId="3" fillId="14" borderId="16" applyNumberFormat="0" applyAlignment="0" applyProtection="0"/>
    <xf numFmtId="0" fontId="22" fillId="0" borderId="0" applyNumberForma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23"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3"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cellStyleXfs>
  <cellXfs count="67">
    <xf numFmtId="0" fontId="0" fillId="0" borderId="0" xfId="0"/>
    <xf numFmtId="0" fontId="25" fillId="7" borderId="3" xfId="10" applyFont="1">
      <alignment horizontal="left" vertical="center" indent="1"/>
    </xf>
    <xf numFmtId="0" fontId="25" fillId="6" borderId="3" xfId="11" applyFont="1" applyAlignment="1">
      <alignment horizontal="left" vertical="center" indent="1"/>
    </xf>
    <xf numFmtId="0" fontId="11" fillId="0" borderId="6" xfId="6" applyFill="1">
      <alignment horizontal="left" vertical="top" wrapText="1" indent="1"/>
    </xf>
    <xf numFmtId="0" fontId="26" fillId="2" borderId="0" xfId="0" applyFont="1" applyFill="1"/>
    <xf numFmtId="0" fontId="5" fillId="6" borderId="0" xfId="9">
      <alignment horizontal="center"/>
    </xf>
    <xf numFmtId="0" fontId="26" fillId="0" borderId="0" xfId="0" applyFont="1"/>
    <xf numFmtId="0" fontId="28" fillId="0" borderId="0" xfId="0" applyFont="1"/>
    <xf numFmtId="0" fontId="9" fillId="7" borderId="3" xfId="10">
      <alignment horizontal="left" vertical="center" indent="1"/>
    </xf>
    <xf numFmtId="0" fontId="9" fillId="6" borderId="3" xfId="11" applyAlignment="1">
      <alignment horizontal="left" vertical="center" indent="1"/>
    </xf>
    <xf numFmtId="166" fontId="29" fillId="0" borderId="9" xfId="5" applyFont="1" applyFill="1">
      <alignment horizontal="left" vertical="center" wrapText="1" indent="1"/>
    </xf>
    <xf numFmtId="0" fontId="26" fillId="2" borderId="0" xfId="0" applyFont="1" applyFill="1" applyBorder="1"/>
    <xf numFmtId="166" fontId="29" fillId="36" borderId="9" xfId="5" applyFont="1" applyFill="1">
      <alignment horizontal="left" vertical="center" wrapText="1" indent="1"/>
    </xf>
    <xf numFmtId="0" fontId="11" fillId="36" borderId="6" xfId="6" applyFill="1">
      <alignment horizontal="left" vertical="top" wrapText="1" indent="1"/>
    </xf>
    <xf numFmtId="0" fontId="30" fillId="2" borderId="0" xfId="0" applyFont="1" applyFill="1" applyBorder="1"/>
    <xf numFmtId="0" fontId="30" fillId="2" borderId="0" xfId="0" applyFont="1" applyFill="1"/>
    <xf numFmtId="166" fontId="24" fillId="0" borderId="9" xfId="5" applyFont="1" applyFill="1">
      <alignment horizontal="left" vertical="center" wrapText="1" indent="1"/>
    </xf>
    <xf numFmtId="0" fontId="31" fillId="6" borderId="0" xfId="9" applyFont="1">
      <alignment horizontal="center"/>
    </xf>
    <xf numFmtId="166" fontId="29" fillId="37" borderId="9" xfId="5" applyFont="1" applyFill="1">
      <alignment horizontal="left" vertical="center" wrapText="1" indent="1"/>
    </xf>
    <xf numFmtId="166" fontId="29" fillId="37" borderId="4" xfId="5" applyFont="1" applyFill="1" applyBorder="1">
      <alignment horizontal="left" vertical="center" wrapText="1" indent="1"/>
    </xf>
    <xf numFmtId="0" fontId="11" fillId="37" borderId="6" xfId="6" applyFill="1">
      <alignment horizontal="left" vertical="top" wrapText="1" indent="1"/>
    </xf>
    <xf numFmtId="0" fontId="11" fillId="37" borderId="5" xfId="6" applyFill="1" applyBorder="1">
      <alignment horizontal="left" vertical="top" wrapText="1" indent="1"/>
    </xf>
    <xf numFmtId="0" fontId="11" fillId="37" borderId="12" xfId="6" applyFill="1" applyBorder="1">
      <alignment horizontal="left" vertical="top" wrapText="1" indent="1"/>
    </xf>
    <xf numFmtId="0" fontId="26" fillId="37" borderId="0" xfId="0" applyFont="1" applyFill="1"/>
    <xf numFmtId="0" fontId="32" fillId="0" borderId="0" xfId="0" applyFont="1"/>
    <xf numFmtId="0" fontId="33" fillId="0" borderId="6" xfId="6" applyFont="1" applyFill="1">
      <alignment horizontal="left" vertical="top" wrapText="1" indent="1"/>
    </xf>
    <xf numFmtId="0" fontId="33" fillId="37" borderId="6" xfId="6" applyFont="1" applyFill="1">
      <alignment horizontal="left" vertical="top" wrapText="1" indent="1"/>
    </xf>
    <xf numFmtId="0" fontId="33" fillId="37" borderId="7" xfId="6" applyFont="1" applyFill="1" applyBorder="1">
      <alignment horizontal="left" vertical="top" wrapText="1" indent="1"/>
    </xf>
    <xf numFmtId="0" fontId="28" fillId="37" borderId="0" xfId="0" applyFont="1" applyFill="1"/>
    <xf numFmtId="0" fontId="33" fillId="37" borderId="5" xfId="6" applyFont="1" applyFill="1" applyBorder="1">
      <alignment horizontal="left" vertical="top" wrapText="1" indent="1"/>
    </xf>
    <xf numFmtId="0" fontId="28" fillId="37" borderId="6" xfId="6" applyFont="1" applyFill="1">
      <alignment horizontal="left" vertical="top" wrapText="1" indent="1"/>
    </xf>
    <xf numFmtId="0" fontId="33" fillId="36" borderId="6" xfId="6" applyFont="1" applyFill="1">
      <alignment horizontal="left" vertical="top" wrapText="1" indent="1"/>
    </xf>
    <xf numFmtId="0" fontId="34" fillId="37" borderId="6" xfId="6" applyFont="1" applyFill="1">
      <alignment horizontal="left" vertical="top" wrapText="1" indent="1"/>
    </xf>
    <xf numFmtId="0" fontId="33" fillId="0" borderId="0" xfId="6" applyFont="1" applyFill="1" applyBorder="1">
      <alignment horizontal="left" vertical="top" wrapText="1" indent="1"/>
    </xf>
    <xf numFmtId="166" fontId="29" fillId="0" borderId="19" xfId="5" applyFont="1" applyFill="1" applyBorder="1">
      <alignment horizontal="left" vertical="center" wrapText="1" indent="1"/>
    </xf>
    <xf numFmtId="0" fontId="28" fillId="0" borderId="21" xfId="0" applyFont="1" applyBorder="1"/>
    <xf numFmtId="0" fontId="28" fillId="0" borderId="6" xfId="6" applyFont="1" applyFill="1">
      <alignment horizontal="left" vertical="top" wrapText="1" indent="1"/>
    </xf>
    <xf numFmtId="166" fontId="24" fillId="37" borderId="9" xfId="5" applyFont="1" applyFill="1">
      <alignment horizontal="left" vertical="center" wrapText="1" indent="1"/>
    </xf>
    <xf numFmtId="166" fontId="24" fillId="37" borderId="4" xfId="5" applyFont="1" applyFill="1" applyBorder="1">
      <alignment horizontal="left" vertical="center" wrapText="1" indent="1"/>
    </xf>
    <xf numFmtId="0" fontId="33" fillId="37" borderId="20" xfId="6" applyFont="1" applyFill="1" applyBorder="1">
      <alignment horizontal="left" vertical="top" wrapText="1" indent="1"/>
    </xf>
    <xf numFmtId="0" fontId="36" fillId="0" borderId="6" xfId="6" applyFont="1" applyFill="1">
      <alignment horizontal="left" vertical="top" wrapText="1" indent="1"/>
    </xf>
    <xf numFmtId="0" fontId="37" fillId="0" borderId="6" xfId="6" applyFont="1" applyFill="1">
      <alignment horizontal="left" vertical="top" wrapText="1" indent="1"/>
    </xf>
    <xf numFmtId="0" fontId="35" fillId="37" borderId="6" xfId="6" applyFont="1" applyFill="1">
      <alignment horizontal="left" vertical="top" wrapText="1" indent="1"/>
    </xf>
    <xf numFmtId="0" fontId="38" fillId="37" borderId="6" xfId="6" applyFont="1" applyFill="1">
      <alignment horizontal="left" vertical="top" wrapText="1" indent="1"/>
    </xf>
    <xf numFmtId="0" fontId="36" fillId="36" borderId="6" xfId="6" applyFont="1" applyFill="1">
      <alignment horizontal="left" vertical="top" wrapText="1" indent="1"/>
    </xf>
    <xf numFmtId="0" fontId="36" fillId="37" borderId="6" xfId="6" applyFont="1" applyFill="1">
      <alignment horizontal="left" vertical="top" wrapText="1" indent="1"/>
    </xf>
    <xf numFmtId="0" fontId="43" fillId="37" borderId="5" xfId="6" applyFont="1" applyFill="1" applyBorder="1">
      <alignment horizontal="left" vertical="top" wrapText="1" indent="1"/>
    </xf>
    <xf numFmtId="0" fontId="43" fillId="0" borderId="6" xfId="6" applyFont="1" applyFill="1">
      <alignment horizontal="left" vertical="top" wrapText="1" indent="1"/>
    </xf>
    <xf numFmtId="0" fontId="26" fillId="36" borderId="0" xfId="0" applyFont="1" applyFill="1"/>
    <xf numFmtId="0" fontId="39" fillId="37" borderId="6" xfId="6" applyFont="1" applyFill="1">
      <alignment horizontal="left" vertical="top" wrapText="1" indent="1"/>
    </xf>
    <xf numFmtId="0" fontId="34" fillId="36" borderId="6" xfId="6" applyFont="1" applyFill="1">
      <alignment horizontal="left" vertical="top" wrapText="1" indent="1"/>
    </xf>
    <xf numFmtId="0" fontId="35" fillId="36" borderId="0" xfId="0" applyFont="1" applyFill="1" applyAlignment="1">
      <alignment vertical="top"/>
    </xf>
    <xf numFmtId="0" fontId="24" fillId="36" borderId="6" xfId="6" applyFont="1" applyFill="1">
      <alignment horizontal="left" vertical="top" wrapText="1" indent="1"/>
    </xf>
    <xf numFmtId="0" fontId="45" fillId="37" borderId="6" xfId="6" applyFont="1" applyFill="1">
      <alignment horizontal="left" vertical="top" wrapText="1" indent="1"/>
    </xf>
    <xf numFmtId="0" fontId="27" fillId="0" borderId="0" xfId="2" applyFont="1">
      <alignment horizontal="left" indent="3"/>
    </xf>
    <xf numFmtId="0" fontId="26" fillId="0" borderId="8" xfId="8" applyFont="1">
      <alignment horizontal="left" vertical="center" wrapText="1" indent="1"/>
    </xf>
    <xf numFmtId="0" fontId="24" fillId="36" borderId="5" xfId="7" applyFont="1" applyFill="1" applyBorder="1">
      <alignment horizontal="left" vertical="top" wrapText="1" indent="1"/>
    </xf>
    <xf numFmtId="0" fontId="24" fillId="36" borderId="0" xfId="7" applyFont="1" applyFill="1">
      <alignment horizontal="left" vertical="top" wrapText="1" indent="1"/>
    </xf>
    <xf numFmtId="0" fontId="26" fillId="36" borderId="17" xfId="8" applyFont="1" applyFill="1" applyBorder="1">
      <alignment horizontal="left" vertical="center" wrapText="1" indent="1"/>
    </xf>
    <xf numFmtId="0" fontId="26" fillId="36" borderId="18" xfId="8" applyFont="1" applyFill="1" applyBorder="1">
      <alignment horizontal="left" vertical="center" wrapText="1" indent="1"/>
    </xf>
    <xf numFmtId="0" fontId="41" fillId="0" borderId="0" xfId="7" applyFont="1">
      <alignment horizontal="left" vertical="top" wrapText="1" indent="1"/>
    </xf>
    <xf numFmtId="0" fontId="11" fillId="0" borderId="0" xfId="7" applyFont="1">
      <alignment horizontal="left" vertical="top" wrapText="1" indent="1"/>
    </xf>
    <xf numFmtId="0" fontId="40" fillId="0" borderId="0" xfId="7" applyFont="1">
      <alignment horizontal="left" vertical="top" wrapText="1" indent="1"/>
    </xf>
    <xf numFmtId="0" fontId="30" fillId="0" borderId="8" xfId="8" applyFont="1">
      <alignment horizontal="left" vertical="center" wrapText="1" indent="1"/>
    </xf>
    <xf numFmtId="0" fontId="26" fillId="0" borderId="8" xfId="8" applyFont="1" applyAlignment="1">
      <alignment horizontal="left" vertical="top" wrapText="1" indent="1"/>
    </xf>
    <xf numFmtId="0" fontId="42" fillId="0" borderId="0" xfId="7" applyFont="1">
      <alignment horizontal="left" vertical="top" wrapText="1" indent="1"/>
    </xf>
    <xf numFmtId="0" fontId="46" fillId="0" borderId="0" xfId="7" applyFont="1">
      <alignment horizontal="left" vertical="top" wrapText="1" indent="1"/>
    </xf>
  </cellXfs>
  <cellStyles count="51">
    <cellStyle name="20% - Accent1" xfId="30" builtinId="30" customBuiltin="1"/>
    <cellStyle name="20% - Accent2" xfId="33" builtinId="34" customBuiltin="1"/>
    <cellStyle name="20% - Accent3" xfId="37" builtinId="38" customBuiltin="1"/>
    <cellStyle name="20% - Accent4" xfId="41" builtinId="42" customBuiltin="1"/>
    <cellStyle name="20% - Accent5" xfId="44" builtinId="46" customBuiltin="1"/>
    <cellStyle name="20% - Accent6" xfId="48" builtinId="50" customBuiltin="1"/>
    <cellStyle name="40% - Accent1" xfId="1" builtinId="31" customBuiltin="1"/>
    <cellStyle name="40% - Accent2" xfId="34" builtinId="35" customBuiltin="1"/>
    <cellStyle name="40% - Accent3" xfId="38" builtinId="39" customBuiltin="1"/>
    <cellStyle name="40% - Accent4" xfId="42" builtinId="43" customBuiltin="1"/>
    <cellStyle name="40% - Accent5" xfId="45" builtinId="47" customBuiltin="1"/>
    <cellStyle name="40% - Accent6" xfId="49" builtinId="51" customBuiltin="1"/>
    <cellStyle name="60% - Accent1" xfId="31" builtinId="32" customBuiltin="1"/>
    <cellStyle name="60% - Accent2" xfId="35" builtinId="36" customBuiltin="1"/>
    <cellStyle name="60% - Accent3" xfId="39" builtinId="40" customBuiltin="1"/>
    <cellStyle name="60% - Accent4" xfId="43" builtinId="44" customBuiltin="1"/>
    <cellStyle name="60% - Accent5" xfId="46" builtinId="48" customBuiltin="1"/>
    <cellStyle name="60% - Accent6" xfId="50" builtinId="52" customBuiltin="1"/>
    <cellStyle name="Accent1" xfId="3" builtinId="29" customBuiltin="1"/>
    <cellStyle name="Accent2" xfId="32" builtinId="33" customBuiltin="1"/>
    <cellStyle name="Accent3" xfId="36" builtinId="37" customBuiltin="1"/>
    <cellStyle name="Accent4" xfId="40" builtinId="41" customBuiltin="1"/>
    <cellStyle name="Accent5" xfId="4" builtinId="45" customBuiltin="1"/>
    <cellStyle name="Accent6" xfId="47" builtinId="49" customBuiltin="1"/>
    <cellStyle name="Berekening" xfId="26" builtinId="22" customBuiltin="1"/>
    <cellStyle name="Controlecel" xfId="28" builtinId="23" customBuiltin="1"/>
    <cellStyle name="Dag" xfId="5" xr:uid="{00000000-0005-0000-0000-00001A000000}"/>
    <cellStyle name="Dagdetail" xfId="6" xr:uid="{00000000-0005-0000-0000-00001B000000}"/>
    <cellStyle name="Gekoppelde cel" xfId="27" builtinId="24" customBuiltin="1"/>
    <cellStyle name="Goed" xfId="21" builtinId="26" customBuiltin="1"/>
    <cellStyle name="Invoer" xfId="24" builtinId="20" customBuiltin="1"/>
    <cellStyle name="Komma" xfId="16" builtinId="3" customBuiltin="1"/>
    <cellStyle name="Komma [0]" xfId="17" builtinId="6" customBuiltin="1"/>
    <cellStyle name="Kop 1" xfId="2" builtinId="16" customBuiltin="1"/>
    <cellStyle name="Kop 2" xfId="10" builtinId="17" customBuiltin="1"/>
    <cellStyle name="Kop 3" xfId="11" builtinId="18" customBuiltin="1"/>
    <cellStyle name="Kop 4" xfId="12" builtinId="19" customBuiltin="1"/>
    <cellStyle name="Koptekst notities" xfId="8" xr:uid="{00000000-0005-0000-0000-000025000000}"/>
    <cellStyle name="Neutraal" xfId="23" builtinId="28" customBuiltin="1"/>
    <cellStyle name="Notitie" xfId="13" builtinId="10" customBuiltin="1"/>
    <cellStyle name="Notities" xfId="7" xr:uid="{00000000-0005-0000-0000-000028000000}"/>
    <cellStyle name="Ongeldig" xfId="22" builtinId="27" customBuiltin="1"/>
    <cellStyle name="Procent" xfId="20" builtinId="5" customBuiltin="1"/>
    <cellStyle name="Standaard" xfId="0" builtinId="0" customBuiltin="1"/>
    <cellStyle name="Titel" xfId="9" builtinId="15" customBuiltin="1"/>
    <cellStyle name="Totaal" xfId="15" builtinId="25" customBuiltin="1"/>
    <cellStyle name="Uitvoer" xfId="25" builtinId="21" customBuiltin="1"/>
    <cellStyle name="Valuta" xfId="18" builtinId="4" customBuiltin="1"/>
    <cellStyle name="Valuta [0]" xfId="19" builtinId="7" customBuiltin="1"/>
    <cellStyle name="Verklarende tekst" xfId="14" builtinId="53" customBuiltin="1"/>
    <cellStyle name="Waarschuwingstekst" xfId="29" builtinId="11" customBuiltin="1"/>
  </cellStyles>
  <dxfs count="12">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7/06/relationships/model3d" Target="../media/model3d1.glb"/><Relationship Id="rId1" Type="http://schemas.openxmlformats.org/officeDocument/2006/relationships/image" Target="../media/image1.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7</xdr:col>
      <xdr:colOff>428624</xdr:colOff>
      <xdr:row>68</xdr:row>
      <xdr:rowOff>76201</xdr:rowOff>
    </xdr:from>
    <xdr:to>
      <xdr:col>8</xdr:col>
      <xdr:colOff>19048</xdr:colOff>
      <xdr:row>69</xdr:row>
      <xdr:rowOff>538627</xdr:rowOff>
    </xdr:to>
    <xdr:pic>
      <xdr:nvPicPr>
        <xdr:cNvPr id="8" name="Afbeelding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stretch>
          <a:fillRect/>
        </a:stretch>
      </xdr:blipFill>
      <xdr:spPr>
        <a:xfrm>
          <a:off x="8686799" y="31632526"/>
          <a:ext cx="933449" cy="671976"/>
        </a:xfrm>
        <a:prstGeom prst="rect">
          <a:avLst/>
        </a:prstGeom>
      </xdr:spPr>
    </xdr:pic>
    <xdr:clientData/>
  </xdr:twoCellAnchor>
  <xdr:twoCellAnchor editAs="oneCell">
    <xdr:from>
      <xdr:col>7</xdr:col>
      <xdr:colOff>407838</xdr:colOff>
      <xdr:row>82</xdr:row>
      <xdr:rowOff>114300</xdr:rowOff>
    </xdr:from>
    <xdr:to>
      <xdr:col>8</xdr:col>
      <xdr:colOff>9523</xdr:colOff>
      <xdr:row>83</xdr:row>
      <xdr:rowOff>584200</xdr:rowOff>
    </xdr:to>
    <xdr:pic>
      <xdr:nvPicPr>
        <xdr:cNvPr id="9" name="Afbeelding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
        <a:stretch>
          <a:fillRect/>
        </a:stretch>
      </xdr:blipFill>
      <xdr:spPr>
        <a:xfrm>
          <a:off x="8688238" y="38328600"/>
          <a:ext cx="947885" cy="685800"/>
        </a:xfrm>
        <a:prstGeom prst="rect">
          <a:avLst/>
        </a:prstGeom>
      </xdr:spPr>
    </xdr:pic>
    <xdr:clientData/>
  </xdr:twoCellAnchor>
  <xdr:twoCellAnchor editAs="oneCell">
    <xdr:from>
      <xdr:col>7</xdr:col>
      <xdr:colOff>521263</xdr:colOff>
      <xdr:row>96</xdr:row>
      <xdr:rowOff>152400</xdr:rowOff>
    </xdr:from>
    <xdr:to>
      <xdr:col>8</xdr:col>
      <xdr:colOff>85724</xdr:colOff>
      <xdr:row>97</xdr:row>
      <xdr:rowOff>596900</xdr:rowOff>
    </xdr:to>
    <xdr:pic>
      <xdr:nvPicPr>
        <xdr:cNvPr id="10" name="Afbeelding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a:stretch>
          <a:fillRect/>
        </a:stretch>
      </xdr:blipFill>
      <xdr:spPr>
        <a:xfrm>
          <a:off x="8801663" y="44907200"/>
          <a:ext cx="910661" cy="660400"/>
        </a:xfrm>
        <a:prstGeom prst="rect">
          <a:avLst/>
        </a:prstGeom>
      </xdr:spPr>
    </xdr:pic>
    <xdr:clientData/>
  </xdr:twoCellAnchor>
  <xdr:twoCellAnchor editAs="oneCell">
    <xdr:from>
      <xdr:col>7</xdr:col>
      <xdr:colOff>478217</xdr:colOff>
      <xdr:row>124</xdr:row>
      <xdr:rowOff>142875</xdr:rowOff>
    </xdr:from>
    <xdr:to>
      <xdr:col>7</xdr:col>
      <xdr:colOff>1314449</xdr:colOff>
      <xdr:row>125</xdr:row>
      <xdr:rowOff>533400</xdr:rowOff>
    </xdr:to>
    <xdr:pic>
      <xdr:nvPicPr>
        <xdr:cNvPr id="12" name="Afbeelding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
        <a:stretch>
          <a:fillRect/>
        </a:stretch>
      </xdr:blipFill>
      <xdr:spPr>
        <a:xfrm>
          <a:off x="8758617" y="57978675"/>
          <a:ext cx="836232" cy="606425"/>
        </a:xfrm>
        <a:prstGeom prst="rect">
          <a:avLst/>
        </a:prstGeom>
      </xdr:spPr>
    </xdr:pic>
    <xdr:clientData/>
  </xdr:twoCellAnchor>
  <xdr:twoCellAnchor editAs="oneCell">
    <xdr:from>
      <xdr:col>7</xdr:col>
      <xdr:colOff>444500</xdr:colOff>
      <xdr:row>138</xdr:row>
      <xdr:rowOff>104775</xdr:rowOff>
    </xdr:from>
    <xdr:to>
      <xdr:col>8</xdr:col>
      <xdr:colOff>85724</xdr:colOff>
      <xdr:row>139</xdr:row>
      <xdr:rowOff>604943</xdr:rowOff>
    </xdr:to>
    <xdr:pic>
      <xdr:nvPicPr>
        <xdr:cNvPr id="13" name="Afbeelding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
        <a:stretch>
          <a:fillRect/>
        </a:stretch>
      </xdr:blipFill>
      <xdr:spPr>
        <a:xfrm>
          <a:off x="8724900" y="64481075"/>
          <a:ext cx="987424" cy="716068"/>
        </a:xfrm>
        <a:prstGeom prst="rect">
          <a:avLst/>
        </a:prstGeom>
      </xdr:spPr>
    </xdr:pic>
    <xdr:clientData/>
  </xdr:twoCellAnchor>
  <xdr:twoCellAnchor editAs="oneCell">
    <xdr:from>
      <xdr:col>7</xdr:col>
      <xdr:colOff>488310</xdr:colOff>
      <xdr:row>152</xdr:row>
      <xdr:rowOff>85725</xdr:rowOff>
    </xdr:from>
    <xdr:to>
      <xdr:col>8</xdr:col>
      <xdr:colOff>57149</xdr:colOff>
      <xdr:row>153</xdr:row>
      <xdr:rowOff>533400</xdr:rowOff>
    </xdr:to>
    <xdr:pic>
      <xdr:nvPicPr>
        <xdr:cNvPr id="14" name="Afbeelding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
        <a:stretch>
          <a:fillRect/>
        </a:stretch>
      </xdr:blipFill>
      <xdr:spPr>
        <a:xfrm>
          <a:off x="8768710" y="71002525"/>
          <a:ext cx="915039" cy="663575"/>
        </a:xfrm>
        <a:prstGeom prst="rect">
          <a:avLst/>
        </a:prstGeom>
      </xdr:spPr>
    </xdr:pic>
    <xdr:clientData/>
  </xdr:twoCellAnchor>
  <xdr:twoCellAnchor editAs="oneCell">
    <xdr:from>
      <xdr:col>7</xdr:col>
      <xdr:colOff>548836</xdr:colOff>
      <xdr:row>166</xdr:row>
      <xdr:rowOff>123825</xdr:rowOff>
    </xdr:from>
    <xdr:to>
      <xdr:col>8</xdr:col>
      <xdr:colOff>47624</xdr:colOff>
      <xdr:row>167</xdr:row>
      <xdr:rowOff>520700</xdr:rowOff>
    </xdr:to>
    <xdr:pic>
      <xdr:nvPicPr>
        <xdr:cNvPr id="15" name="Afbeelding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
        <a:stretch>
          <a:fillRect/>
        </a:stretch>
      </xdr:blipFill>
      <xdr:spPr>
        <a:xfrm>
          <a:off x="8829236" y="77581125"/>
          <a:ext cx="844988" cy="612775"/>
        </a:xfrm>
        <a:prstGeom prst="rect">
          <a:avLst/>
        </a:prstGeom>
      </xdr:spPr>
    </xdr:pic>
    <xdr:clientData/>
  </xdr:twoCellAnchor>
  <xdr:oneCellAnchor>
    <xdr:from>
      <xdr:col>7</xdr:col>
      <xdr:colOff>515668</xdr:colOff>
      <xdr:row>26</xdr:row>
      <xdr:rowOff>95250</xdr:rowOff>
    </xdr:from>
    <xdr:ext cx="829160" cy="596899"/>
    <xdr:pic>
      <xdr:nvPicPr>
        <xdr:cNvPr id="17" name="Afbeelding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
        <a:stretch>
          <a:fillRect/>
        </a:stretch>
      </xdr:blipFill>
      <xdr:spPr>
        <a:xfrm>
          <a:off x="8757968" y="12071350"/>
          <a:ext cx="829160" cy="596899"/>
        </a:xfrm>
        <a:prstGeom prst="rect">
          <a:avLst/>
        </a:prstGeom>
      </xdr:spPr>
    </xdr:pic>
    <xdr:clientData/>
  </xdr:oneCellAnchor>
  <xdr:oneCellAnchor>
    <xdr:from>
      <xdr:col>7</xdr:col>
      <xdr:colOff>352425</xdr:colOff>
      <xdr:row>40</xdr:row>
      <xdr:rowOff>76200</xdr:rowOff>
    </xdr:from>
    <xdr:ext cx="942975" cy="581025"/>
    <xdr:pic>
      <xdr:nvPicPr>
        <xdr:cNvPr id="33" name="Afbeelding 32">
          <a:extLst>
            <a:ext uri="{FF2B5EF4-FFF2-40B4-BE49-F238E27FC236}">
              <a16:creationId xmlns:a16="http://schemas.microsoft.com/office/drawing/2014/main" id="{358FC1D6-7A64-4BE1-AFF1-74E49B1C8800}"/>
            </a:ext>
            <a:ext uri="{147F2762-F138-4A5C-976F-8EAC2B608ADB}">
              <a16:predDERef xmlns:a16="http://schemas.microsoft.com/office/drawing/2014/main" pred="{00000000-0008-0000-0000-000011000000}"/>
            </a:ext>
          </a:extLst>
        </xdr:cNvPr>
        <xdr:cNvPicPr>
          <a:picLocks noChangeAspect="1"/>
        </xdr:cNvPicPr>
      </xdr:nvPicPr>
      <xdr:blipFill>
        <a:blip xmlns:r="http://schemas.openxmlformats.org/officeDocument/2006/relationships" r:embed="rId1"/>
        <a:stretch>
          <a:fillRect/>
        </a:stretch>
      </xdr:blipFill>
      <xdr:spPr>
        <a:xfrm>
          <a:off x="8610600" y="18602325"/>
          <a:ext cx="942975" cy="581025"/>
        </a:xfrm>
        <a:prstGeom prst="rect">
          <a:avLst/>
        </a:prstGeom>
      </xdr:spPr>
    </xdr:pic>
    <xdr:clientData/>
  </xdr:oneCellAnchor>
  <xdr:oneCellAnchor>
    <xdr:from>
      <xdr:col>7</xdr:col>
      <xdr:colOff>390525</xdr:colOff>
      <xdr:row>54</xdr:row>
      <xdr:rowOff>57150</xdr:rowOff>
    </xdr:from>
    <xdr:ext cx="939421" cy="676275"/>
    <xdr:pic>
      <xdr:nvPicPr>
        <xdr:cNvPr id="34" name="Afbeelding 33">
          <a:extLst>
            <a:ext uri="{FF2B5EF4-FFF2-40B4-BE49-F238E27FC236}">
              <a16:creationId xmlns:a16="http://schemas.microsoft.com/office/drawing/2014/main" id="{491E9A3C-B7F4-42AF-8FB8-689BC0489330}"/>
            </a:ext>
          </a:extLst>
        </xdr:cNvPr>
        <xdr:cNvPicPr>
          <a:picLocks noChangeAspect="1"/>
        </xdr:cNvPicPr>
      </xdr:nvPicPr>
      <xdr:blipFill>
        <a:blip xmlns:r="http://schemas.openxmlformats.org/officeDocument/2006/relationships" r:embed="rId1"/>
        <a:stretch>
          <a:fillRect/>
        </a:stretch>
      </xdr:blipFill>
      <xdr:spPr>
        <a:xfrm>
          <a:off x="8648700" y="25098375"/>
          <a:ext cx="939421" cy="676275"/>
        </a:xfrm>
        <a:prstGeom prst="rect">
          <a:avLst/>
        </a:prstGeom>
      </xdr:spPr>
    </xdr:pic>
    <xdr:clientData/>
  </xdr:oneCellAnchor>
  <xdr:twoCellAnchor>
    <xdr:from>
      <xdr:col>1</xdr:col>
      <xdr:colOff>426088</xdr:colOff>
      <xdr:row>2</xdr:row>
      <xdr:rowOff>56583</xdr:rowOff>
    </xdr:from>
    <xdr:to>
      <xdr:col>3</xdr:col>
      <xdr:colOff>342900</xdr:colOff>
      <xdr:row>13</xdr:row>
      <xdr:rowOff>476723</xdr:rowOff>
    </xdr:to>
    <mc:AlternateContent xmlns:mc="http://schemas.openxmlformats.org/markup-compatibility/2006">
      <mc:Choice xmlns:am3d="http://schemas.microsoft.com/office/drawing/2017/model3d" Requires="am3d">
        <xdr:graphicFrame macro="">
          <xdr:nvGraphicFramePr>
            <xdr:cNvPr id="2" name="3D-model 1" descr="Kite">
              <a:extLst>
                <a:ext uri="{FF2B5EF4-FFF2-40B4-BE49-F238E27FC236}">
                  <a16:creationId xmlns:a16="http://schemas.microsoft.com/office/drawing/2014/main" id="{A9D1C3D3-E07F-4381-B681-25AFF7ABB191}"/>
                </a:ext>
              </a:extLst>
            </xdr:cNvPr>
            <xdr:cNvGraphicFramePr>
              <a:graphicFrameLocks noChangeAspect="1"/>
            </xdr:cNvGraphicFramePr>
          </xdr:nvGraphicFramePr>
          <xdr:xfrm>
            <a:off x="0" y="0"/>
            <a:ext cx="0" cy="0"/>
          </xdr:xfrm>
          <a:graphic>
            <a:graphicData uri="http://schemas.microsoft.com/office/drawing/2017/model3d">
              <am3d:model3d xmlns:r="http://schemas.openxmlformats.org/officeDocument/2006/relationships" r:embed="rId2">
                <am3d:spPr>
                  <a:xfrm>
                    <a:off x="0" y="0"/>
                    <a:ext cx="2647312" cy="5246140"/>
                  </a:xfrm>
                  <a:prstGeom prst="rect">
                    <a:avLst/>
                  </a:prstGeom>
                </am3d:spPr>
                <am3d:camera>
                  <am3d:pos x="0" y="0" z="53204898"/>
                  <am3d:up dx="0" dy="36000000" dz="0"/>
                  <am3d:lookAt x="0" y="0" z="0"/>
                  <am3d:perspective fov="2700000"/>
                </am3d:camera>
                <am3d:trans>
                  <am3d:meterPerModelUnit n="5119060" d="1000000"/>
                  <am3d:preTrans dx="0" dy="-18000000" dz="0"/>
                  <am3d:scale>
                    <am3d:sx n="1000000" d="1000000"/>
                    <am3d:sy n="1000000" d="1000000"/>
                    <am3d:sz n="1000000" d="1000000"/>
                  </am3d:scale>
                  <am3d:rot ax="89040" ay="1198995" az="30434"/>
                  <am3d:postTrans dx="0" dy="0" dz="0"/>
                </am3d:trans>
                <am3d:raster rName="Office3DRenderer" rVer="16.0.8326">
                  <am3d:blip r:embed="rId3"/>
                </am3d:raster>
                <am3d:objViewport viewportSz="6155875"/>
                <am3d:ambientLight>
                  <am3d:clr>
                    <a:scrgbClr r="50000" g="50000" b="50000"/>
                  </am3d:clr>
                  <am3d:illuminance n="500000" d="1000000"/>
                </am3d:ambientLight>
                <am3d:ptLight rad="0">
                  <am3d:clr>
                    <a:scrgbClr r="100000" g="75000" b="50000"/>
                  </am3d:clr>
                  <am3d:intensity n="9765625" d="1000000"/>
                  <am3d:pos x="21959998" y="70920001" z="16344003"/>
                </am3d:ptLight>
                <am3d:ptLight rad="0">
                  <am3d:clr>
                    <a:scrgbClr r="40000" g="60000" b="95000"/>
                  </am3d:clr>
                  <am3d:intensity n="12250000" d="1000000"/>
                  <am3d:pos x="-37964106" y="51130435" z="57631972"/>
                </am3d:ptLight>
                <am3d:ptLight rad="0">
                  <am3d:clr>
                    <a:scrgbClr r="86837" g="72700" b="100000"/>
                  </am3d:clr>
                  <am3d:intensity n="3125000" d="1000000"/>
                  <am3d:pos x="-37739122" y="58056624" z="-34769649"/>
                </am3d:ptLight>
              </am3d:model3d>
            </a:graphicData>
          </a:graphic>
        </xdr:graphicFrame>
      </mc:Choice>
      <mc:Fallback>
        <xdr:pic>
          <xdr:nvPicPr>
            <xdr:cNvPr id="2" name="3D-model 1" descr="Kite">
              <a:extLst>
                <a:ext uri="{FF2B5EF4-FFF2-40B4-BE49-F238E27FC236}">
                  <a16:creationId xmlns:a16="http://schemas.microsoft.com/office/drawing/2014/main" id="{A9D1C3D3-E07F-4381-B681-25AFF7ABB191}"/>
                </a:ext>
              </a:extLst>
            </xdr:cNvPr>
            <xdr:cNvPicPr>
              <a:picLocks noGrp="1" noRot="1" noChangeAspect="1" noMove="1" noResize="1" noEditPoints="1" noAdjustHandles="1" noChangeArrowheads="1" noChangeShapeType="1" noCrop="1"/>
            </xdr:cNvPicPr>
          </xdr:nvPicPr>
          <xdr:blipFill>
            <a:blip xmlns:r="http://schemas.openxmlformats.org/officeDocument/2006/relationships" r:embed="rId3"/>
            <a:stretch>
              <a:fillRect/>
            </a:stretch>
          </xdr:blipFill>
          <xdr:spPr>
            <a:xfrm>
              <a:off x="578488" y="920183"/>
              <a:ext cx="2647312" cy="5246140"/>
            </a:xfrm>
            <a:prstGeom prst="rect">
              <a:avLst/>
            </a:prstGeom>
          </xdr:spPr>
        </xdr:pic>
      </mc:Fallback>
    </mc:AlternateContent>
    <xdr:clientData/>
  </xdr:twoCellAnchor>
  <xdr:twoCellAnchor editAs="oneCell">
    <xdr:from>
      <xdr:col>1</xdr:col>
      <xdr:colOff>1057275</xdr:colOff>
      <xdr:row>121</xdr:row>
      <xdr:rowOff>104775</xdr:rowOff>
    </xdr:from>
    <xdr:to>
      <xdr:col>1</xdr:col>
      <xdr:colOff>1359919</xdr:colOff>
      <xdr:row>121</xdr:row>
      <xdr:rowOff>570063</xdr:rowOff>
    </xdr:to>
    <xdr:pic>
      <xdr:nvPicPr>
        <xdr:cNvPr id="7" name="Afbeelding 6" descr="Afbeeldingsresultaat voor balloon transparent background">
          <a:extLst>
            <a:ext uri="{FF2B5EF4-FFF2-40B4-BE49-F238E27FC236}">
              <a16:creationId xmlns:a16="http://schemas.microsoft.com/office/drawing/2014/main" id="{C2BFE982-C93A-4353-92CA-9A8E9BFBFFF6}"/>
            </a:ext>
            <a:ext uri="{147F2762-F138-4A5C-976F-8EAC2B608ADB}">
              <a16:predDERef xmlns:a16="http://schemas.microsoft.com/office/drawing/2014/main" pred="{D6D2FF48-8D87-458C-A564-61F00EB775E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9675" y="56073675"/>
          <a:ext cx="302644" cy="4652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504825</xdr:colOff>
      <xdr:row>110</xdr:row>
      <xdr:rowOff>133350</xdr:rowOff>
    </xdr:from>
    <xdr:to>
      <xdr:col>8</xdr:col>
      <xdr:colOff>114300</xdr:colOff>
      <xdr:row>111</xdr:row>
      <xdr:rowOff>561975</xdr:rowOff>
    </xdr:to>
    <xdr:pic>
      <xdr:nvPicPr>
        <xdr:cNvPr id="16" name="Afbeelding 15">
          <a:extLst>
            <a:ext uri="{FF2B5EF4-FFF2-40B4-BE49-F238E27FC236}">
              <a16:creationId xmlns:a16="http://schemas.microsoft.com/office/drawing/2014/main" id="{040502F8-B394-4E37-A084-1253E35E95A6}"/>
            </a:ext>
            <a:ext uri="{147F2762-F138-4A5C-976F-8EAC2B608ADB}">
              <a16:predDERef xmlns:a16="http://schemas.microsoft.com/office/drawing/2014/main" pred="{E44BAF46-7C6E-4566-AD85-38D8EB50F9AD}"/>
            </a:ext>
          </a:extLst>
        </xdr:cNvPr>
        <xdr:cNvPicPr>
          <a:picLocks noChangeAspect="1"/>
        </xdr:cNvPicPr>
      </xdr:nvPicPr>
      <xdr:blipFill>
        <a:blip xmlns:r="http://schemas.openxmlformats.org/officeDocument/2006/relationships" r:embed="rId1"/>
        <a:stretch>
          <a:fillRect/>
        </a:stretch>
      </xdr:blipFill>
      <xdr:spPr>
        <a:xfrm>
          <a:off x="8763000" y="51234975"/>
          <a:ext cx="952500" cy="638175"/>
        </a:xfrm>
        <a:prstGeom prst="rect">
          <a:avLst/>
        </a:prstGeom>
      </xdr:spPr>
    </xdr:pic>
    <xdr:clientData/>
  </xdr:twoCellAnchor>
  <xdr:twoCellAnchor>
    <xdr:from>
      <xdr:col>2</xdr:col>
      <xdr:colOff>1228725</xdr:colOff>
      <xdr:row>5</xdr:row>
      <xdr:rowOff>504825</xdr:rowOff>
    </xdr:from>
    <xdr:to>
      <xdr:col>7</xdr:col>
      <xdr:colOff>847725</xdr:colOff>
      <xdr:row>13</xdr:row>
      <xdr:rowOff>657225</xdr:rowOff>
    </xdr:to>
    <xdr:sp macro="" textlink="">
      <xdr:nvSpPr>
        <xdr:cNvPr id="27" name="Tekstvak 26">
          <a:extLst>
            <a:ext uri="{FF2B5EF4-FFF2-40B4-BE49-F238E27FC236}">
              <a16:creationId xmlns:a16="http://schemas.microsoft.com/office/drawing/2014/main" id="{8E6D2540-4251-4FD9-8D01-6E731116B81A}"/>
            </a:ext>
            <a:ext uri="{147F2762-F138-4A5C-976F-8EAC2B608ADB}">
              <a16:predDERef xmlns:a16="http://schemas.microsoft.com/office/drawing/2014/main" pred="{040502F8-B394-4E37-A084-1253E35E95A6}"/>
            </a:ext>
          </a:extLst>
        </xdr:cNvPr>
        <xdr:cNvSpPr txBox="1"/>
      </xdr:nvSpPr>
      <xdr:spPr>
        <a:xfrm rot="23546">
          <a:off x="2771775" y="2505075"/>
          <a:ext cx="6334125" cy="385762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marL="0" indent="0" algn="ctr"/>
          <a:r>
            <a:rPr lang="en-US" sz="4400" b="1">
              <a:solidFill>
                <a:schemeClr val="accent2"/>
              </a:solidFill>
              <a:latin typeface="Bahnschrift SemiBold" panose="020B0502040204020203" pitchFamily="34" charset="0"/>
            </a:rPr>
            <a:t>Schoolkalender</a:t>
          </a:r>
        </a:p>
        <a:p>
          <a:pPr marL="0" indent="0" algn="ctr"/>
          <a:r>
            <a:rPr lang="en-US" sz="4400" b="1">
              <a:solidFill>
                <a:schemeClr val="accent2"/>
              </a:solidFill>
              <a:latin typeface="Bahnschrift SemiBold" panose="020B0502040204020203" pitchFamily="34" charset="0"/>
            </a:rPr>
            <a:t>202</a:t>
          </a:r>
          <a:r>
            <a:rPr lang="en-US" sz="4400" b="1" i="0" u="none" strike="noStrike">
              <a:solidFill>
                <a:schemeClr val="accent2"/>
              </a:solidFill>
              <a:latin typeface="Bahnschrift SemiBold" panose="020B0502040204020203" pitchFamily="34" charset="0"/>
            </a:rPr>
            <a:t>3</a:t>
          </a:r>
          <a:r>
            <a:rPr lang="en-US" sz="4400" b="1">
              <a:solidFill>
                <a:schemeClr val="accent2"/>
              </a:solidFill>
              <a:latin typeface="Bahnschrift SemiBold" panose="020B0502040204020203" pitchFamily="34" charset="0"/>
            </a:rPr>
            <a:t>-202</a:t>
          </a:r>
          <a:r>
            <a:rPr lang="en-US" sz="4400" b="1" i="0" u="none" strike="noStrike">
              <a:solidFill>
                <a:schemeClr val="accent2"/>
              </a:solidFill>
              <a:latin typeface="Bahnschrift SemiBold" panose="020B0502040204020203" pitchFamily="34" charset="0"/>
            </a:rPr>
            <a:t>4</a:t>
          </a:r>
          <a:endParaRPr lang="en-US" sz="4000" b="1">
            <a:solidFill>
              <a:srgbClr val="7030A0"/>
            </a:solidFill>
            <a:latin typeface="Bahnschrift SemiBold" panose="020B0502040204020203" pitchFamily="34" charset="0"/>
          </a:endParaRPr>
        </a:p>
        <a:p>
          <a:pPr marL="0" indent="0" algn="ctr"/>
          <a:endParaRPr lang="en-US" sz="4000">
            <a:solidFill>
              <a:srgbClr val="7030A0"/>
            </a:solidFill>
            <a:latin typeface="Bahnschrift SemiBold" panose="020B0502040204020203" pitchFamily="34" charset="0"/>
          </a:endParaRPr>
        </a:p>
        <a:p>
          <a:pPr marL="0" indent="0" algn="ctr"/>
          <a:r>
            <a:rPr lang="en-US" sz="4000">
              <a:solidFill>
                <a:srgbClr val="7030A0"/>
              </a:solidFill>
              <a:latin typeface="Bahnschrift SemiBold" panose="020B0502040204020203" pitchFamily="34" charset="0"/>
            </a:rPr>
            <a:t>Jenaplanschool de Vlieger</a:t>
          </a:r>
        </a:p>
      </xdr:txBody>
    </xdr:sp>
    <xdr:clientData/>
  </xdr:twoCellAnchor>
</xdr:wsDr>
</file>

<file path=xl/theme/theme1.xml><?xml version="1.0" encoding="utf-8"?>
<a:theme xmlns:a="http://schemas.openxmlformats.org/drawingml/2006/main" name="Office Theme">
  <a:themeElements>
    <a:clrScheme name="Academic Calendar">
      <a:dk1>
        <a:srgbClr val="000000"/>
      </a:dk1>
      <a:lt1>
        <a:srgbClr val="FFFFFF"/>
      </a:lt1>
      <a:dk2>
        <a:srgbClr val="616668"/>
      </a:dk2>
      <a:lt2>
        <a:srgbClr val="F8F8F9"/>
      </a:lt2>
      <a:accent1>
        <a:srgbClr val="329E95"/>
      </a:accent1>
      <a:accent2>
        <a:srgbClr val="F4812B"/>
      </a:accent2>
      <a:accent3>
        <a:srgbClr val="EDB000"/>
      </a:accent3>
      <a:accent4>
        <a:srgbClr val="79B142"/>
      </a:accent4>
      <a:accent5>
        <a:srgbClr val="E34742"/>
      </a:accent5>
      <a:accent6>
        <a:srgbClr val="6D426F"/>
      </a:accent6>
      <a:hlink>
        <a:srgbClr val="2388CF"/>
      </a:hlink>
      <a:folHlink>
        <a:srgbClr val="6D426F"/>
      </a:folHlink>
    </a:clrScheme>
    <a:fontScheme name="Custom 2">
      <a:majorFont>
        <a:latin typeface="Arial"/>
        <a:ea typeface=""/>
        <a:cs typeface=""/>
      </a:majorFont>
      <a:minorFont>
        <a:latin typeface="Trebuchet MS"/>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249977111117893"/>
    <pageSetUpPr autoPageBreaks="0" fitToPage="1"/>
  </sheetPr>
  <dimension ref="A1:K168"/>
  <sheetViews>
    <sheetView showGridLines="0" tabSelected="1" topLeftCell="A15" zoomScaleNormal="100" workbookViewId="0">
      <selection activeCell="J28" sqref="J28"/>
    </sheetView>
  </sheetViews>
  <sheetFormatPr defaultColWidth="8.75" defaultRowHeight="14" x14ac:dyDescent="0.3"/>
  <cols>
    <col min="1" max="1" width="2" style="6" customWidth="1"/>
    <col min="2" max="2" width="18.25" style="6" customWidth="1"/>
    <col min="3" max="8" width="17.58203125" style="6" customWidth="1"/>
    <col min="9" max="9" width="2.5" style="6" customWidth="1"/>
    <col min="10" max="13" width="8.75" style="6"/>
    <col min="14" max="14" width="6.75" style="6" customWidth="1"/>
    <col min="15" max="16384" width="8.75" style="6"/>
  </cols>
  <sheetData>
    <row r="1" spans="1:11" ht="54" customHeight="1" x14ac:dyDescent="0.85">
      <c r="A1" s="4"/>
      <c r="B1" s="5">
        <v>2023</v>
      </c>
      <c r="C1" s="54" t="s">
        <v>0</v>
      </c>
      <c r="D1" s="54"/>
      <c r="E1" s="54"/>
      <c r="F1" s="4"/>
      <c r="G1" s="4"/>
      <c r="H1" s="4"/>
    </row>
    <row r="2" spans="1:11" ht="14.25" customHeight="1" x14ac:dyDescent="0.3">
      <c r="A2" s="7"/>
      <c r="B2" s="8" t="s">
        <v>1</v>
      </c>
      <c r="C2" s="9" t="str">
        <f>UPPER(TEXT(C3,"dddd"))</f>
        <v>DINSDAG</v>
      </c>
      <c r="D2" s="8" t="str">
        <f t="shared" ref="D2:H2" si="0">UPPER(TEXT(D3,"dddd"))</f>
        <v>WOENSDAG</v>
      </c>
      <c r="E2" s="9" t="str">
        <f t="shared" si="0"/>
        <v>DONDERDAG</v>
      </c>
      <c r="F2" s="8" t="str">
        <f t="shared" si="0"/>
        <v>VRIJDAG</v>
      </c>
      <c r="G2" s="9" t="str">
        <f t="shared" si="0"/>
        <v>ZATERDAG</v>
      </c>
      <c r="H2" s="8" t="str">
        <f t="shared" si="0"/>
        <v>ZONDAG</v>
      </c>
    </row>
    <row r="3" spans="1:11" ht="16.5" customHeight="1" x14ac:dyDescent="0.3">
      <c r="B3" s="18">
        <f t="array" ref="B3:H3">Dagen+1+DATE(Calendar1Year,Calendar1MonthOption,1)-WEEKDAY(DATE(Calendar1Year,Calendar1MonthOption,1),WeekdayOption)</f>
        <v>45138</v>
      </c>
      <c r="C3" s="18">
        <v>45139</v>
      </c>
      <c r="D3" s="18">
        <v>45140</v>
      </c>
      <c r="E3" s="18">
        <v>45141</v>
      </c>
      <c r="F3" s="18">
        <v>45142</v>
      </c>
      <c r="G3" s="18">
        <v>45143</v>
      </c>
      <c r="H3" s="19">
        <v>45144</v>
      </c>
    </row>
    <row r="4" spans="1:11" ht="56.25" customHeight="1" x14ac:dyDescent="0.3">
      <c r="B4" s="20"/>
      <c r="C4" s="20"/>
      <c r="D4" s="20"/>
      <c r="E4" s="20"/>
      <c r="F4" s="20"/>
      <c r="G4" s="20"/>
      <c r="H4" s="21"/>
    </row>
    <row r="5" spans="1:11" ht="16.5" customHeight="1" x14ac:dyDescent="0.3">
      <c r="B5" s="18">
        <f t="array" ref="B5:H5">Dagen+8+DATE(Calendar1Year,Calendar1MonthOption,1)-WEEKDAY(DATE(Calendar1Year,Calendar1MonthOption,1),WeekdayOption)</f>
        <v>45145</v>
      </c>
      <c r="C5" s="18">
        <v>45146</v>
      </c>
      <c r="D5" s="18">
        <v>45147</v>
      </c>
      <c r="E5" s="18">
        <v>45148</v>
      </c>
      <c r="F5" s="18">
        <v>45149</v>
      </c>
      <c r="G5" s="18">
        <v>45150</v>
      </c>
      <c r="H5" s="19">
        <v>45151</v>
      </c>
    </row>
    <row r="6" spans="1:11" ht="56.25" customHeight="1" x14ac:dyDescent="0.3">
      <c r="B6" s="20"/>
      <c r="C6" s="20"/>
      <c r="D6" s="20"/>
      <c r="E6" s="20"/>
      <c r="F6" s="20"/>
      <c r="G6" s="20"/>
      <c r="H6" s="22"/>
    </row>
    <row r="7" spans="1:11" ht="16.5" customHeight="1" x14ac:dyDescent="0.3">
      <c r="B7" s="18">
        <f t="array" ref="B7:H7">Dagen+15+DATE(Calendar1Year,Calendar1MonthOption,1)-WEEKDAY(DATE(Calendar1Year,Calendar1MonthOption,1),WeekdayOption)</f>
        <v>45152</v>
      </c>
      <c r="C7" s="18">
        <v>45153</v>
      </c>
      <c r="D7" s="18">
        <v>45154</v>
      </c>
      <c r="E7" s="18">
        <v>45155</v>
      </c>
      <c r="F7" s="18">
        <v>45156</v>
      </c>
      <c r="G7" s="18">
        <v>45157</v>
      </c>
      <c r="H7" s="19">
        <v>45158</v>
      </c>
    </row>
    <row r="8" spans="1:11" ht="56.25" customHeight="1" x14ac:dyDescent="0.3">
      <c r="B8" s="20"/>
      <c r="C8" s="20"/>
      <c r="D8" s="20"/>
      <c r="E8" s="20"/>
      <c r="F8" s="20"/>
      <c r="G8" s="20"/>
      <c r="H8" s="21"/>
    </row>
    <row r="9" spans="1:11" ht="16.5" customHeight="1" x14ac:dyDescent="0.3">
      <c r="B9" s="18">
        <f t="array" ref="B9:H9">Dagen+22+DATE(Calendar1Year,Calendar1MonthOption,1)-WEEKDAY(DATE(Calendar1Year,Calendar1MonthOption,1),WeekdayOption)</f>
        <v>45159</v>
      </c>
      <c r="C9" s="18">
        <v>45160</v>
      </c>
      <c r="D9" s="18">
        <v>45161</v>
      </c>
      <c r="E9" s="18">
        <v>45162</v>
      </c>
      <c r="F9" s="18">
        <v>45163</v>
      </c>
      <c r="G9" s="18">
        <v>45164</v>
      </c>
      <c r="H9" s="19">
        <v>45165</v>
      </c>
    </row>
    <row r="10" spans="1:11" ht="56.25" customHeight="1" x14ac:dyDescent="0.3">
      <c r="B10" s="20"/>
      <c r="C10" s="20"/>
      <c r="D10" s="20"/>
      <c r="E10" s="20"/>
      <c r="F10" s="20"/>
      <c r="G10" s="20"/>
      <c r="H10" s="21"/>
    </row>
    <row r="11" spans="1:11" ht="16.5" customHeight="1" x14ac:dyDescent="0.3">
      <c r="B11" s="12">
        <f t="array" ref="B11:H11">Dagen+29+DATE(Calendar1Year,Calendar1MonthOption,1)-WEEKDAY(DATE(Calendar1Year,Calendar1MonthOption,1),WeekdayOption)</f>
        <v>45166</v>
      </c>
      <c r="C11" s="12">
        <v>45167</v>
      </c>
      <c r="D11" s="12">
        <v>45168</v>
      </c>
      <c r="E11" s="12">
        <v>45169</v>
      </c>
      <c r="F11" s="12">
        <v>45170</v>
      </c>
      <c r="G11" s="18">
        <v>45171</v>
      </c>
      <c r="H11" s="19">
        <v>45172</v>
      </c>
    </row>
    <row r="12" spans="1:11" ht="57" customHeight="1" x14ac:dyDescent="0.3">
      <c r="B12" s="51" t="s">
        <v>2</v>
      </c>
      <c r="C12" s="13"/>
      <c r="D12" s="13"/>
      <c r="E12" s="13"/>
      <c r="F12" s="13"/>
      <c r="G12" s="20"/>
      <c r="H12" s="21"/>
    </row>
    <row r="13" spans="1:11" ht="16.5" customHeight="1" x14ac:dyDescent="0.3">
      <c r="B13" s="12">
        <f t="array" ref="B13:C13">Dagen+36+DATE(Calendar1Year,Calendar1MonthOption,1)-WEEKDAY(DATE(Calendar1Year,Calendar1MonthOption,1),WeekdayOption)</f>
        <v>45173</v>
      </c>
      <c r="C13" s="12">
        <v>45174</v>
      </c>
      <c r="D13" s="58" t="s">
        <v>3</v>
      </c>
      <c r="E13" s="59"/>
      <c r="F13" s="59"/>
      <c r="G13" s="59"/>
      <c r="H13" s="59"/>
    </row>
    <row r="14" spans="1:11" ht="63.75" customHeight="1" x14ac:dyDescent="0.3">
      <c r="B14" s="52"/>
      <c r="C14" s="13"/>
      <c r="D14" s="56"/>
      <c r="E14" s="57"/>
      <c r="F14" s="57"/>
      <c r="G14" s="57"/>
      <c r="H14" s="57"/>
    </row>
    <row r="15" spans="1:11" ht="54" customHeight="1" x14ac:dyDescent="0.85">
      <c r="A15" s="4"/>
      <c r="B15" s="5">
        <f>YEAR(DATE(Calendar1Year,Calendar1MonthOption+1,1))</f>
        <v>2023</v>
      </c>
      <c r="C15" s="54" t="str">
        <f>TEXT(DATE(Calendar1Year,Calendar1MonthOption+1,1),"mmmm")</f>
        <v>september</v>
      </c>
      <c r="D15" s="54"/>
      <c r="E15" s="54"/>
      <c r="F15" s="11"/>
      <c r="G15" s="11"/>
      <c r="H15" s="4"/>
    </row>
    <row r="16" spans="1:11" ht="14.25" customHeight="1" x14ac:dyDescent="0.3">
      <c r="A16" s="7"/>
      <c r="B16" s="8" t="str">
        <f>UPPER(TEXT(B17,"dddd"))</f>
        <v>MAANDAG</v>
      </c>
      <c r="C16" s="9" t="str">
        <f t="shared" ref="C16:H16" si="1">UPPER(TEXT(C17,"dddd"))</f>
        <v>DINSDAG</v>
      </c>
      <c r="D16" s="8" t="str">
        <f t="shared" si="1"/>
        <v>WOENSDAG</v>
      </c>
      <c r="E16" s="9" t="str">
        <f t="shared" si="1"/>
        <v>DONDERDAG</v>
      </c>
      <c r="F16" s="8" t="str">
        <f t="shared" si="1"/>
        <v>VRIJDAG</v>
      </c>
      <c r="G16" s="9" t="str">
        <f t="shared" si="1"/>
        <v>ZATERDAG</v>
      </c>
      <c r="H16" s="8" t="str">
        <f t="shared" si="1"/>
        <v>ZONDAG</v>
      </c>
      <c r="K16" s="48"/>
    </row>
    <row r="17" spans="1:8" ht="16.5" customHeight="1" x14ac:dyDescent="0.3">
      <c r="B17" s="12">
        <f t="array" ref="B17:H17">Dagen+1+DATE(Calendar2Year,Calendar2MonthOption,1)-WEEKDAY(DATE(Calendar2Year,Calendar2MonthOption,1),WeekdayOption)</f>
        <v>45166</v>
      </c>
      <c r="C17" s="12">
        <v>45167</v>
      </c>
      <c r="D17" s="12">
        <v>45168</v>
      </c>
      <c r="E17" s="12">
        <v>45169</v>
      </c>
      <c r="F17" s="12">
        <v>45170</v>
      </c>
      <c r="G17" s="18">
        <v>45171</v>
      </c>
      <c r="H17" s="19">
        <v>45172</v>
      </c>
    </row>
    <row r="18" spans="1:8" ht="56.25" customHeight="1" x14ac:dyDescent="0.3">
      <c r="B18" s="13"/>
      <c r="C18" s="13"/>
      <c r="D18" s="13"/>
      <c r="E18" s="13"/>
      <c r="F18" s="13"/>
      <c r="G18" s="20"/>
      <c r="H18" s="21"/>
    </row>
    <row r="19" spans="1:8" ht="16.5" customHeight="1" x14ac:dyDescent="0.3">
      <c r="B19" s="10">
        <f t="array" ref="B19:H19">Dagen+8+DATE(Calendar2Year,Calendar2MonthOption,1)-WEEKDAY(DATE(Calendar2Year,Calendar2MonthOption,1),WeekdayOption)</f>
        <v>45173</v>
      </c>
      <c r="C19" s="10">
        <v>45174</v>
      </c>
      <c r="D19" s="10">
        <v>45175</v>
      </c>
      <c r="E19" s="10">
        <v>45176</v>
      </c>
      <c r="F19" s="10">
        <v>45177</v>
      </c>
      <c r="G19" s="18">
        <v>45178</v>
      </c>
      <c r="H19" s="19">
        <v>45179</v>
      </c>
    </row>
    <row r="20" spans="1:8" s="7" customFormat="1" ht="56.25" customHeight="1" x14ac:dyDescent="0.25">
      <c r="B20" s="40" t="s">
        <v>4</v>
      </c>
      <c r="C20" s="25"/>
      <c r="D20" s="25"/>
      <c r="E20" s="25"/>
      <c r="F20" s="25"/>
      <c r="G20" s="26"/>
      <c r="H20" s="29"/>
    </row>
    <row r="21" spans="1:8" ht="16.5" customHeight="1" x14ac:dyDescent="0.3">
      <c r="B21" s="10">
        <f t="array" ref="B21:H21">Dagen+15+DATE(Calendar2Year,Calendar2MonthOption,1)-WEEKDAY(DATE(Calendar2Year,Calendar2MonthOption,1),WeekdayOption)</f>
        <v>45180</v>
      </c>
      <c r="C21" s="10">
        <v>45181</v>
      </c>
      <c r="D21" s="10">
        <v>45182</v>
      </c>
      <c r="E21" s="10">
        <v>45183</v>
      </c>
      <c r="F21" s="10">
        <v>45184</v>
      </c>
      <c r="G21" s="18">
        <v>45185</v>
      </c>
      <c r="H21" s="19">
        <v>45186</v>
      </c>
    </row>
    <row r="22" spans="1:8" s="7" customFormat="1" ht="56.25" customHeight="1" x14ac:dyDescent="0.25">
      <c r="B22" s="25" t="s">
        <v>5</v>
      </c>
      <c r="C22" s="25"/>
      <c r="D22" s="25"/>
      <c r="E22" s="25"/>
      <c r="F22" s="25"/>
      <c r="G22" s="26"/>
      <c r="H22" s="29"/>
    </row>
    <row r="23" spans="1:8" ht="16.5" customHeight="1" x14ac:dyDescent="0.3">
      <c r="B23" s="18">
        <f t="array" ref="B23:H23">Dagen+22+DATE(Calendar2Year,Calendar2MonthOption,1)-WEEKDAY(DATE(Calendar2Year,Calendar2MonthOption,1),WeekdayOption)</f>
        <v>45187</v>
      </c>
      <c r="C23" s="10">
        <v>45188</v>
      </c>
      <c r="D23" s="10">
        <v>45189</v>
      </c>
      <c r="E23" s="10">
        <v>45190</v>
      </c>
      <c r="F23" s="10">
        <v>45191</v>
      </c>
      <c r="G23" s="18">
        <v>45192</v>
      </c>
      <c r="H23" s="19">
        <v>45193</v>
      </c>
    </row>
    <row r="24" spans="1:8" s="7" customFormat="1" ht="56.25" customHeight="1" x14ac:dyDescent="0.25">
      <c r="B24" s="45" t="s">
        <v>6</v>
      </c>
      <c r="C24" s="25"/>
      <c r="D24" s="25"/>
      <c r="E24" s="25"/>
      <c r="G24" s="26"/>
      <c r="H24" s="29"/>
    </row>
    <row r="25" spans="1:8" ht="16.5" customHeight="1" x14ac:dyDescent="0.3">
      <c r="B25" s="10">
        <f t="array" ref="B25:H25">Dagen+29+DATE(Calendar2Year,Calendar2MonthOption,1)-WEEKDAY(DATE(Calendar2Year,Calendar2MonthOption,1),WeekdayOption)</f>
        <v>45194</v>
      </c>
      <c r="C25" s="10">
        <v>45195</v>
      </c>
      <c r="D25" s="10">
        <v>45196</v>
      </c>
      <c r="E25" s="10">
        <v>45197</v>
      </c>
      <c r="F25" s="10">
        <v>45198</v>
      </c>
      <c r="G25" s="18">
        <v>45199</v>
      </c>
      <c r="H25" s="19">
        <v>45200</v>
      </c>
    </row>
    <row r="26" spans="1:8" s="7" customFormat="1" ht="57" customHeight="1" x14ac:dyDescent="0.25">
      <c r="B26" s="25"/>
      <c r="C26" s="25"/>
      <c r="D26" s="25" t="s">
        <v>7</v>
      </c>
      <c r="E26" s="25" t="s">
        <v>7</v>
      </c>
      <c r="F26" s="25" t="s">
        <v>7</v>
      </c>
      <c r="G26" s="26"/>
      <c r="H26" s="27"/>
    </row>
    <row r="27" spans="1:8" ht="16.5" customHeight="1" x14ac:dyDescent="0.3">
      <c r="B27" s="10">
        <f t="array" ref="B27:C27">Dagen+36+DATE(Calendar2Year,Calendar2MonthOption,1)-WEEKDAY(DATE(Calendar2Year,Calendar2MonthOption,1),WeekdayOption)</f>
        <v>45201</v>
      </c>
      <c r="C27" s="10">
        <v>45202</v>
      </c>
      <c r="D27" s="55" t="s">
        <v>3</v>
      </c>
      <c r="E27" s="55"/>
      <c r="F27" s="55"/>
      <c r="G27" s="55"/>
      <c r="H27" s="55"/>
    </row>
    <row r="28" spans="1:8" ht="63.75" customHeight="1" x14ac:dyDescent="0.3">
      <c r="B28" s="3"/>
      <c r="C28" s="3"/>
      <c r="D28" s="60" t="s">
        <v>8</v>
      </c>
      <c r="E28" s="61"/>
      <c r="F28" s="61"/>
      <c r="G28" s="61"/>
      <c r="H28" s="61"/>
    </row>
    <row r="29" spans="1:8" ht="54" customHeight="1" x14ac:dyDescent="0.85">
      <c r="A29" s="4"/>
      <c r="B29" s="5">
        <v>2023</v>
      </c>
      <c r="C29" s="54" t="str">
        <f>TEXT(DATE(Calendar2Year,Calendar2MonthOption+1,1),"mmmm")</f>
        <v>oktober</v>
      </c>
      <c r="D29" s="54"/>
      <c r="E29" s="54"/>
      <c r="F29" s="11"/>
      <c r="G29" s="11"/>
      <c r="H29" s="4"/>
    </row>
    <row r="30" spans="1:8" ht="14.25" customHeight="1" x14ac:dyDescent="0.3">
      <c r="A30" s="7"/>
      <c r="B30" s="8" t="str">
        <f>UPPER(TEXT(B31,"dddd"))</f>
        <v>MAANDAG</v>
      </c>
      <c r="C30" s="9" t="str">
        <f t="shared" ref="C30" si="2">UPPER(TEXT(C31,"dddd"))</f>
        <v>DINSDAG</v>
      </c>
      <c r="D30" s="8" t="str">
        <f t="shared" ref="D30" si="3">UPPER(TEXT(D31,"dddd"))</f>
        <v>WOENSDAG</v>
      </c>
      <c r="E30" s="9" t="str">
        <f t="shared" ref="E30" si="4">UPPER(TEXT(E31,"dddd"))</f>
        <v>DONDERDAG</v>
      </c>
      <c r="F30" s="8" t="str">
        <f t="shared" ref="F30" si="5">UPPER(TEXT(F31,"dddd"))</f>
        <v>VRIJDAG</v>
      </c>
      <c r="G30" s="9" t="str">
        <f t="shared" ref="G30" si="6">UPPER(TEXT(G31,"dddd"))</f>
        <v>ZATERDAG</v>
      </c>
      <c r="H30" s="8" t="str">
        <f t="shared" ref="H30" si="7">UPPER(TEXT(H31,"dddd"))</f>
        <v>ZONDAG</v>
      </c>
    </row>
    <row r="31" spans="1:8" ht="16.5" customHeight="1" x14ac:dyDescent="0.3">
      <c r="B31" s="10">
        <f t="array" ref="B31:H31">Dagen+1+DATE(Calendar3Year,Calendar3MonthOption,1)-WEEKDAY(DATE(Calendar3Year,Calendar3MonthOption,1),WeekdayOption)</f>
        <v>45194</v>
      </c>
      <c r="C31" s="10">
        <v>45195</v>
      </c>
      <c r="D31" s="10">
        <v>45196</v>
      </c>
      <c r="E31" s="10">
        <v>45197</v>
      </c>
      <c r="F31" s="10">
        <v>45198</v>
      </c>
      <c r="G31" s="18">
        <v>45199</v>
      </c>
      <c r="H31" s="19">
        <v>45200</v>
      </c>
    </row>
    <row r="32" spans="1:8" ht="56.25" customHeight="1" x14ac:dyDescent="0.3">
      <c r="B32" s="3"/>
      <c r="C32" s="3"/>
      <c r="D32" s="3"/>
      <c r="E32" s="3"/>
      <c r="F32" s="3"/>
      <c r="G32" s="20"/>
      <c r="H32" s="21"/>
    </row>
    <row r="33" spans="1:8" ht="16.5" customHeight="1" x14ac:dyDescent="0.3">
      <c r="B33" s="10">
        <f t="array" ref="B33:H33">Dagen+8+DATE(Calendar3Year,Calendar3MonthOption,1)-WEEKDAY(DATE(Calendar3Year,Calendar3MonthOption,1),WeekdayOption)</f>
        <v>45201</v>
      </c>
      <c r="C33" s="10">
        <v>45202</v>
      </c>
      <c r="D33" s="10">
        <v>45203</v>
      </c>
      <c r="E33" s="10">
        <v>45204</v>
      </c>
      <c r="F33" s="10">
        <v>45205</v>
      </c>
      <c r="G33" s="18">
        <v>45206</v>
      </c>
      <c r="H33" s="19">
        <v>45207</v>
      </c>
    </row>
    <row r="34" spans="1:8" s="7" customFormat="1" ht="56.25" customHeight="1" x14ac:dyDescent="0.25">
      <c r="B34" s="41"/>
      <c r="C34" s="3" t="s">
        <v>9</v>
      </c>
      <c r="D34" s="25" t="s">
        <v>10</v>
      </c>
      <c r="E34" s="41"/>
      <c r="F34" s="25" t="s">
        <v>53</v>
      </c>
      <c r="G34" s="26"/>
      <c r="H34" s="29"/>
    </row>
    <row r="35" spans="1:8" ht="16.5" customHeight="1" x14ac:dyDescent="0.3">
      <c r="B35" s="10">
        <f t="array" ref="B35:H35">Dagen+15+DATE(Calendar3Year,Calendar3MonthOption,1)-WEEKDAY(DATE(Calendar3Year,Calendar3MonthOption,1),WeekdayOption)</f>
        <v>45208</v>
      </c>
      <c r="C35" s="10">
        <v>45209</v>
      </c>
      <c r="D35" s="10">
        <v>45210</v>
      </c>
      <c r="E35" s="10">
        <v>45211</v>
      </c>
      <c r="F35" s="18">
        <v>45212</v>
      </c>
      <c r="G35" s="18">
        <v>45213</v>
      </c>
      <c r="H35" s="19">
        <v>45214</v>
      </c>
    </row>
    <row r="36" spans="1:8" s="7" customFormat="1" ht="56.25" customHeight="1" x14ac:dyDescent="0.25">
      <c r="B36" s="25"/>
      <c r="C36" s="25" t="s">
        <v>11</v>
      </c>
      <c r="D36" s="25"/>
      <c r="E36" s="25"/>
      <c r="F36" s="45" t="s">
        <v>12</v>
      </c>
      <c r="G36" s="26"/>
      <c r="H36" s="29"/>
    </row>
    <row r="37" spans="1:8" ht="16.5" customHeight="1" x14ac:dyDescent="0.3">
      <c r="B37" s="18">
        <f t="array" ref="B37:H37">Dagen+22+DATE(Calendar3Year,Calendar3MonthOption,1)-WEEKDAY(DATE(Calendar3Year,Calendar3MonthOption,1),WeekdayOption)</f>
        <v>45215</v>
      </c>
      <c r="C37" s="18">
        <v>45216</v>
      </c>
      <c r="D37" s="18">
        <v>45217</v>
      </c>
      <c r="E37" s="18">
        <v>45218</v>
      </c>
      <c r="F37" s="18">
        <v>45219</v>
      </c>
      <c r="G37" s="18">
        <v>45220</v>
      </c>
      <c r="H37" s="19">
        <v>45221</v>
      </c>
    </row>
    <row r="38" spans="1:8" ht="56.25" customHeight="1" x14ac:dyDescent="0.3">
      <c r="B38" s="49" t="s">
        <v>13</v>
      </c>
      <c r="C38" s="20"/>
      <c r="D38" s="20"/>
      <c r="E38" s="20"/>
      <c r="F38" s="20"/>
      <c r="G38" s="20"/>
      <c r="H38" s="21"/>
    </row>
    <row r="39" spans="1:8" ht="16.5" customHeight="1" x14ac:dyDescent="0.3">
      <c r="B39" s="12">
        <f t="array" ref="B39:H39">Dagen+29+DATE(Calendar3Year,Calendar3MonthOption,1)-WEEKDAY(DATE(Calendar3Year,Calendar3MonthOption,1),WeekdayOption)</f>
        <v>45222</v>
      </c>
      <c r="C39" s="12">
        <v>45223</v>
      </c>
      <c r="D39" s="12">
        <v>45224</v>
      </c>
      <c r="E39" s="12">
        <v>45225</v>
      </c>
      <c r="F39" s="12">
        <v>45226</v>
      </c>
      <c r="G39" s="18">
        <v>45227</v>
      </c>
      <c r="H39" s="19">
        <v>45228</v>
      </c>
    </row>
    <row r="40" spans="1:8" s="7" customFormat="1" ht="57" customHeight="1" x14ac:dyDescent="0.25">
      <c r="B40" s="50"/>
      <c r="C40" s="31"/>
      <c r="D40" s="31"/>
      <c r="E40" s="31"/>
      <c r="F40" s="31"/>
      <c r="G40" s="26"/>
      <c r="H40" s="27"/>
    </row>
    <row r="41" spans="1:8" ht="16.5" customHeight="1" x14ac:dyDescent="0.3">
      <c r="B41" s="10">
        <f t="array" ref="B41:C41">Dagen+36+DATE(Calendar3Year,Calendar3MonthOption,1)-WEEKDAY(DATE(Calendar3Year,Calendar3MonthOption,1),WeekdayOption)</f>
        <v>45229</v>
      </c>
      <c r="C41" s="10">
        <v>45230</v>
      </c>
      <c r="D41" s="55" t="s">
        <v>3</v>
      </c>
      <c r="E41" s="55"/>
      <c r="F41" s="55"/>
      <c r="G41" s="55"/>
      <c r="H41" s="55"/>
    </row>
    <row r="42" spans="1:8" ht="63.75" customHeight="1" x14ac:dyDescent="0.3">
      <c r="B42" s="3"/>
      <c r="C42" s="3"/>
      <c r="D42" s="61" t="s">
        <v>58</v>
      </c>
      <c r="E42" s="61"/>
      <c r="F42" s="61"/>
      <c r="G42" s="61"/>
      <c r="H42" s="61"/>
    </row>
    <row r="43" spans="1:8" ht="54" customHeight="1" x14ac:dyDescent="0.85">
      <c r="A43" s="4"/>
      <c r="B43" s="5">
        <f>YEAR(DATE(Calendar3Year,Calendar3MonthOption+1,1))</f>
        <v>2023</v>
      </c>
      <c r="C43" s="54" t="str">
        <f>TEXT(DATE(Calendar3Year,Calendar3MonthOption+1,1),"mmmm")</f>
        <v>november</v>
      </c>
      <c r="D43" s="54"/>
      <c r="E43" s="54"/>
      <c r="F43" s="11"/>
      <c r="G43" s="11"/>
      <c r="H43" s="4"/>
    </row>
    <row r="44" spans="1:8" ht="14.25" customHeight="1" x14ac:dyDescent="0.3">
      <c r="A44" s="7"/>
      <c r="B44" s="8" t="str">
        <f>UPPER(TEXT(B45,"dddd"))</f>
        <v>MAANDAG</v>
      </c>
      <c r="C44" s="9" t="str">
        <f t="shared" ref="C44" si="8">UPPER(TEXT(C45,"dddd"))</f>
        <v>DINSDAG</v>
      </c>
      <c r="D44" s="8" t="str">
        <f t="shared" ref="D44" si="9">UPPER(TEXT(D45,"dddd"))</f>
        <v>WOENSDAG</v>
      </c>
      <c r="E44" s="9" t="str">
        <f t="shared" ref="E44" si="10">UPPER(TEXT(E45,"dddd"))</f>
        <v>DONDERDAG</v>
      </c>
      <c r="F44" s="8" t="str">
        <f t="shared" ref="F44" si="11">UPPER(TEXT(F45,"dddd"))</f>
        <v>VRIJDAG</v>
      </c>
      <c r="G44" s="9" t="str">
        <f t="shared" ref="G44" si="12">UPPER(TEXT(G45,"dddd"))</f>
        <v>ZATERDAG</v>
      </c>
      <c r="H44" s="8" t="str">
        <f t="shared" ref="H44" si="13">UPPER(TEXT(H45,"dddd"))</f>
        <v>ZONDAG</v>
      </c>
    </row>
    <row r="45" spans="1:8" ht="16.5" customHeight="1" x14ac:dyDescent="0.3">
      <c r="B45" s="10">
        <f t="array" ref="B45:H45">Dagen+1+DATE(Calendar4Year,Calendar4MonthOption,1)-WEEKDAY(DATE(Calendar4Year,Calendar4MonthOption,1),WeekdayOption)</f>
        <v>45229</v>
      </c>
      <c r="C45" s="10">
        <v>45230</v>
      </c>
      <c r="D45" s="10">
        <v>45231</v>
      </c>
      <c r="E45" s="10">
        <v>45232</v>
      </c>
      <c r="F45" s="10">
        <v>45233</v>
      </c>
      <c r="G45" s="18">
        <v>45234</v>
      </c>
      <c r="H45" s="19">
        <v>45235</v>
      </c>
    </row>
    <row r="46" spans="1:8" s="7" customFormat="1" ht="56.25" customHeight="1" x14ac:dyDescent="0.25">
      <c r="B46" s="25"/>
      <c r="C46" s="25"/>
      <c r="D46" s="25"/>
      <c r="E46" s="25"/>
      <c r="F46" s="25"/>
      <c r="G46" s="26"/>
      <c r="H46" s="29"/>
    </row>
    <row r="47" spans="1:8" ht="16.5" customHeight="1" x14ac:dyDescent="0.3">
      <c r="B47" s="10">
        <f t="array" ref="B47:H47">Dagen+8+DATE(Calendar4Year,Calendar4MonthOption,1)-WEEKDAY(DATE(Calendar4Year,Calendar4MonthOption,1),WeekdayOption)</f>
        <v>45236</v>
      </c>
      <c r="C47" s="10">
        <v>45237</v>
      </c>
      <c r="D47" s="10">
        <v>45238</v>
      </c>
      <c r="E47" s="10">
        <v>45239</v>
      </c>
      <c r="F47" s="10">
        <v>45240</v>
      </c>
      <c r="G47" s="18">
        <v>45241</v>
      </c>
      <c r="H47" s="19">
        <v>45242</v>
      </c>
    </row>
    <row r="48" spans="1:8" s="7" customFormat="1" ht="56.25" customHeight="1" x14ac:dyDescent="0.25">
      <c r="B48" s="25"/>
      <c r="C48" s="25" t="s">
        <v>14</v>
      </c>
      <c r="D48" s="25"/>
      <c r="E48" s="25"/>
      <c r="F48" s="25"/>
      <c r="G48" s="26"/>
      <c r="H48" s="29"/>
    </row>
    <row r="49" spans="1:8" ht="16.5" customHeight="1" x14ac:dyDescent="0.3">
      <c r="B49" s="10">
        <f t="array" ref="B49:H49">Dagen+15+DATE(Calendar4Year,Calendar4MonthOption,1)-WEEKDAY(DATE(Calendar4Year,Calendar4MonthOption,1),WeekdayOption)</f>
        <v>45243</v>
      </c>
      <c r="C49" s="10">
        <v>45244</v>
      </c>
      <c r="D49" s="10">
        <v>45245</v>
      </c>
      <c r="E49" s="10">
        <v>45246</v>
      </c>
      <c r="F49" s="10">
        <v>45247</v>
      </c>
      <c r="G49" s="18">
        <v>45248</v>
      </c>
      <c r="H49" s="19">
        <v>45249</v>
      </c>
    </row>
    <row r="50" spans="1:8" s="7" customFormat="1" ht="56.25" customHeight="1" x14ac:dyDescent="0.25">
      <c r="B50" s="25"/>
      <c r="C50" s="25"/>
      <c r="D50" s="25"/>
      <c r="E50" s="25"/>
      <c r="F50" s="25"/>
      <c r="G50" s="26"/>
      <c r="H50" s="29"/>
    </row>
    <row r="51" spans="1:8" ht="16.5" customHeight="1" x14ac:dyDescent="0.3">
      <c r="B51" s="10">
        <f t="array" ref="B51:H51">Dagen+22+DATE(Calendar4Year,Calendar4MonthOption,1)-WEEKDAY(DATE(Calendar4Year,Calendar4MonthOption,1),WeekdayOption)</f>
        <v>45250</v>
      </c>
      <c r="C51" s="10">
        <v>45251</v>
      </c>
      <c r="D51" s="10">
        <v>45252</v>
      </c>
      <c r="E51" s="10">
        <v>45253</v>
      </c>
      <c r="F51" s="10">
        <v>45254</v>
      </c>
      <c r="G51" s="18">
        <v>45255</v>
      </c>
      <c r="H51" s="19">
        <v>45256</v>
      </c>
    </row>
    <row r="52" spans="1:8" s="7" customFormat="1" ht="56.25" customHeight="1" x14ac:dyDescent="0.25">
      <c r="B52" s="25"/>
      <c r="C52" s="25"/>
      <c r="D52" s="25"/>
      <c r="E52" s="25"/>
      <c r="F52" s="25"/>
      <c r="G52" s="26"/>
      <c r="H52" s="29"/>
    </row>
    <row r="53" spans="1:8" ht="16.5" customHeight="1" x14ac:dyDescent="0.3">
      <c r="B53" s="10">
        <f t="array" ref="B53:H53">Dagen+29+DATE(Calendar4Year,Calendar4MonthOption,1)-WEEKDAY(DATE(Calendar4Year,Calendar4MonthOption,1),WeekdayOption)</f>
        <v>45257</v>
      </c>
      <c r="C53" s="10">
        <v>45258</v>
      </c>
      <c r="D53" s="10">
        <v>45259</v>
      </c>
      <c r="E53" s="10">
        <v>45260</v>
      </c>
      <c r="F53" s="10">
        <v>45261</v>
      </c>
      <c r="G53" s="18">
        <v>45262</v>
      </c>
      <c r="H53" s="19">
        <v>45263</v>
      </c>
    </row>
    <row r="54" spans="1:8" s="7" customFormat="1" ht="57" customHeight="1" x14ac:dyDescent="0.25">
      <c r="B54" s="25"/>
      <c r="C54" s="25"/>
      <c r="D54" s="25"/>
      <c r="E54" s="25"/>
      <c r="F54" s="25"/>
      <c r="G54" s="26"/>
      <c r="H54" s="27"/>
    </row>
    <row r="55" spans="1:8" ht="16.5" customHeight="1" x14ac:dyDescent="0.3">
      <c r="B55" s="10">
        <f t="array" ref="B55:C55">Dagen+36+DATE(Calendar4Year,Calendar4MonthOption,1)-WEEKDAY(DATE(Calendar4Year,Calendar4MonthOption,1),WeekdayOption)</f>
        <v>45264</v>
      </c>
      <c r="C55" s="10">
        <v>45265</v>
      </c>
      <c r="D55" s="55" t="s">
        <v>3</v>
      </c>
      <c r="E55" s="55"/>
      <c r="F55" s="55"/>
      <c r="G55" s="55"/>
      <c r="H55" s="55"/>
    </row>
    <row r="56" spans="1:8" ht="63.75" customHeight="1" x14ac:dyDescent="0.3">
      <c r="B56" s="3"/>
      <c r="C56" s="3"/>
      <c r="D56" s="62"/>
      <c r="E56" s="61"/>
      <c r="F56" s="61"/>
      <c r="G56" s="61"/>
      <c r="H56" s="61"/>
    </row>
    <row r="57" spans="1:8" ht="54" customHeight="1" x14ac:dyDescent="0.9">
      <c r="A57" s="4"/>
      <c r="B57" s="17">
        <v>2023</v>
      </c>
      <c r="C57" s="54" t="str">
        <f>TEXT(DATE(Calendar4Year,Calendar4MonthOption+1,1),"mmmm")</f>
        <v>december</v>
      </c>
      <c r="D57" s="54"/>
      <c r="E57" s="54"/>
      <c r="F57" s="14"/>
      <c r="G57" s="14"/>
      <c r="H57" s="15"/>
    </row>
    <row r="58" spans="1:8" ht="14.25" customHeight="1" x14ac:dyDescent="0.3">
      <c r="A58" s="7"/>
      <c r="B58" s="1" t="str">
        <f>UPPER(TEXT(B59,"dddd"))</f>
        <v>MAANDAG</v>
      </c>
      <c r="C58" s="2" t="str">
        <f t="shared" ref="C58" si="14">UPPER(TEXT(C59,"dddd"))</f>
        <v>DINSDAG</v>
      </c>
      <c r="D58" s="1" t="str">
        <f t="shared" ref="D58" si="15">UPPER(TEXT(D59,"dddd"))</f>
        <v>WOENSDAG</v>
      </c>
      <c r="E58" s="2" t="str">
        <f t="shared" ref="E58" si="16">UPPER(TEXT(E59,"dddd"))</f>
        <v>DONDERDAG</v>
      </c>
      <c r="F58" s="1" t="str">
        <f t="shared" ref="F58" si="17">UPPER(TEXT(F59,"dddd"))</f>
        <v>VRIJDAG</v>
      </c>
      <c r="G58" s="2" t="str">
        <f t="shared" ref="G58" si="18">UPPER(TEXT(G59,"dddd"))</f>
        <v>ZATERDAG</v>
      </c>
      <c r="H58" s="1" t="str">
        <f t="shared" ref="H58" si="19">UPPER(TEXT(H59,"dddd"))</f>
        <v>ZONDAG</v>
      </c>
    </row>
    <row r="59" spans="1:8" s="24" customFormat="1" ht="16.5" customHeight="1" x14ac:dyDescent="0.4">
      <c r="B59" s="10">
        <f t="array" ref="B59:H59">Dagen+1+DATE(Calendar5Year,Calendar5MonthOption,1)-WEEKDAY(DATE(Calendar5Year,Calendar5MonthOption,1),WeekdayOption)</f>
        <v>45257</v>
      </c>
      <c r="C59" s="10">
        <v>45258</v>
      </c>
      <c r="D59" s="10">
        <v>45259</v>
      </c>
      <c r="E59" s="10">
        <v>45260</v>
      </c>
      <c r="F59" s="10">
        <v>45261</v>
      </c>
      <c r="G59" s="18">
        <v>45262</v>
      </c>
      <c r="H59" s="19">
        <v>45263</v>
      </c>
    </row>
    <row r="60" spans="1:8" s="7" customFormat="1" ht="56.25" customHeight="1" x14ac:dyDescent="0.25">
      <c r="B60" s="25"/>
      <c r="C60" s="25"/>
      <c r="D60" s="25"/>
      <c r="E60" s="25"/>
      <c r="F60" s="25" t="s">
        <v>15</v>
      </c>
      <c r="G60" s="26"/>
      <c r="H60" s="29"/>
    </row>
    <row r="61" spans="1:8" s="24" customFormat="1" ht="16.5" customHeight="1" x14ac:dyDescent="0.4">
      <c r="B61" s="10">
        <f t="array" ref="B61:H61">Dagen+8+DATE(Calendar5Year,Calendar5MonthOption,1)-WEEKDAY(DATE(Calendar5Year,Calendar5MonthOption,1),WeekdayOption)</f>
        <v>45264</v>
      </c>
      <c r="C61" s="10">
        <v>45265</v>
      </c>
      <c r="D61" s="18">
        <v>45266</v>
      </c>
      <c r="E61" s="10">
        <v>45267</v>
      </c>
      <c r="F61" s="10">
        <v>45268</v>
      </c>
      <c r="G61" s="18">
        <v>45269</v>
      </c>
      <c r="H61" s="19">
        <v>45270</v>
      </c>
    </row>
    <row r="62" spans="1:8" s="7" customFormat="1" ht="56.25" customHeight="1" x14ac:dyDescent="0.25">
      <c r="B62" s="36"/>
      <c r="C62" s="25"/>
      <c r="D62" s="45" t="s">
        <v>16</v>
      </c>
      <c r="E62" s="25"/>
      <c r="F62" s="31"/>
      <c r="G62" s="26"/>
      <c r="H62" s="29"/>
    </row>
    <row r="63" spans="1:8" s="24" customFormat="1" ht="16.5" customHeight="1" x14ac:dyDescent="0.4">
      <c r="B63" s="10">
        <f t="array" ref="B63:H63">Dagen+15+DATE(Calendar5Year,Calendar5MonthOption,1)-WEEKDAY(DATE(Calendar5Year,Calendar5MonthOption,1),WeekdayOption)</f>
        <v>45271</v>
      </c>
      <c r="C63" s="10">
        <v>45272</v>
      </c>
      <c r="D63" s="10">
        <v>45273</v>
      </c>
      <c r="E63" s="10">
        <v>45274</v>
      </c>
      <c r="F63" s="12">
        <v>45275</v>
      </c>
      <c r="G63" s="18">
        <v>45276</v>
      </c>
      <c r="H63" s="19">
        <v>45277</v>
      </c>
    </row>
    <row r="64" spans="1:8" s="7" customFormat="1" ht="56.25" customHeight="1" x14ac:dyDescent="0.25">
      <c r="B64" s="25"/>
      <c r="C64" s="31"/>
      <c r="D64" s="25" t="s">
        <v>54</v>
      </c>
      <c r="E64" s="31"/>
      <c r="F64" s="25" t="s">
        <v>17</v>
      </c>
      <c r="G64" s="26"/>
      <c r="H64" s="29"/>
    </row>
    <row r="65" spans="1:8" s="24" customFormat="1" ht="16.5" customHeight="1" x14ac:dyDescent="0.4">
      <c r="B65" s="12">
        <f t="array" ref="B65:H65">Dagen+22+DATE(Calendar5Year,Calendar5MonthOption,1)-WEEKDAY(DATE(Calendar5Year,Calendar5MonthOption,1),WeekdayOption)</f>
        <v>45278</v>
      </c>
      <c r="C65" s="12">
        <v>45279</v>
      </c>
      <c r="D65" s="12">
        <v>45280</v>
      </c>
      <c r="E65" s="12">
        <v>45281</v>
      </c>
      <c r="F65" s="18">
        <v>45282</v>
      </c>
      <c r="G65" s="18">
        <v>45283</v>
      </c>
      <c r="H65" s="19">
        <v>45284</v>
      </c>
    </row>
    <row r="66" spans="1:8" s="7" customFormat="1" ht="56.25" customHeight="1" x14ac:dyDescent="0.25">
      <c r="B66" s="31"/>
      <c r="C66" s="31"/>
      <c r="D66" s="31"/>
      <c r="E66" s="31" t="s">
        <v>18</v>
      </c>
      <c r="F66" s="43" t="s">
        <v>19</v>
      </c>
      <c r="G66" s="26"/>
      <c r="H66" s="29"/>
    </row>
    <row r="67" spans="1:8" s="24" customFormat="1" ht="16.5" customHeight="1" x14ac:dyDescent="0.4">
      <c r="B67" s="18">
        <f t="array" ref="B67:H67">Dagen+29+DATE(Calendar5Year,Calendar5MonthOption,1)-WEEKDAY(DATE(Calendar5Year,Calendar5MonthOption,1),WeekdayOption)</f>
        <v>45285</v>
      </c>
      <c r="C67" s="18">
        <v>45286</v>
      </c>
      <c r="D67" s="18">
        <v>45287</v>
      </c>
      <c r="E67" s="18">
        <v>45288</v>
      </c>
      <c r="F67" s="18">
        <v>45289</v>
      </c>
      <c r="G67" s="18">
        <v>45290</v>
      </c>
      <c r="H67" s="19">
        <v>45291</v>
      </c>
    </row>
    <row r="68" spans="1:8" s="7" customFormat="1" ht="57" customHeight="1" x14ac:dyDescent="0.25">
      <c r="B68" s="26" t="s">
        <v>20</v>
      </c>
      <c r="C68" s="26"/>
      <c r="D68" s="26"/>
      <c r="E68" s="26"/>
      <c r="F68" s="26"/>
      <c r="G68" s="26"/>
      <c r="H68" s="28"/>
    </row>
    <row r="69" spans="1:8" ht="16.5" customHeight="1" x14ac:dyDescent="0.3">
      <c r="B69" s="16">
        <f t="array" ref="B69:C69">Dagen+36+DATE(Calendar5Year,Calendar5MonthOption,1)-WEEKDAY(DATE(Calendar5Year,Calendar5MonthOption,1),WeekdayOption)</f>
        <v>45292</v>
      </c>
      <c r="C69" s="16">
        <v>45293</v>
      </c>
      <c r="D69" s="63" t="s">
        <v>3</v>
      </c>
      <c r="E69" s="63"/>
      <c r="F69" s="63"/>
      <c r="G69" s="63"/>
      <c r="H69" s="63"/>
    </row>
    <row r="70" spans="1:8" ht="63.75" customHeight="1" x14ac:dyDescent="0.3">
      <c r="B70" s="3"/>
      <c r="C70" s="3"/>
      <c r="D70" s="61"/>
      <c r="E70" s="61"/>
      <c r="F70" s="61"/>
      <c r="G70" s="61"/>
      <c r="H70" s="61"/>
    </row>
    <row r="71" spans="1:8" ht="54" customHeight="1" x14ac:dyDescent="0.85">
      <c r="A71" s="4"/>
      <c r="B71" s="5">
        <v>2024</v>
      </c>
      <c r="C71" s="54" t="str">
        <f>TEXT(DATE(Calendar5Year,Calendar5MonthOption+1,1),"mmmm")</f>
        <v>januari</v>
      </c>
      <c r="D71" s="54"/>
      <c r="E71" s="54"/>
      <c r="F71" s="11"/>
      <c r="G71" s="11"/>
      <c r="H71" s="4"/>
    </row>
    <row r="72" spans="1:8" ht="14.25" customHeight="1" x14ac:dyDescent="0.3">
      <c r="A72" s="7"/>
      <c r="B72" s="8" t="str">
        <f>UPPER(TEXT(B73,"dddd"))</f>
        <v>MAANDAG</v>
      </c>
      <c r="C72" s="9" t="str">
        <f t="shared" ref="C72" si="20">UPPER(TEXT(C73,"dddd"))</f>
        <v>DINSDAG</v>
      </c>
      <c r="D72" s="8" t="str">
        <f t="shared" ref="D72" si="21">UPPER(TEXT(D73,"dddd"))</f>
        <v>WOENSDAG</v>
      </c>
      <c r="E72" s="9" t="str">
        <f t="shared" ref="E72" si="22">UPPER(TEXT(E73,"dddd"))</f>
        <v>DONDERDAG</v>
      </c>
      <c r="F72" s="8" t="str">
        <f t="shared" ref="F72" si="23">UPPER(TEXT(F73,"dddd"))</f>
        <v>VRIJDAG</v>
      </c>
      <c r="G72" s="9" t="str">
        <f t="shared" ref="G72" si="24">UPPER(TEXT(G73,"dddd"))</f>
        <v>ZATERDAG</v>
      </c>
      <c r="H72" s="8" t="str">
        <f t="shared" ref="H72" si="25">UPPER(TEXT(H73,"dddd"))</f>
        <v>ZONDAG</v>
      </c>
    </row>
    <row r="73" spans="1:8" ht="16.5" customHeight="1" x14ac:dyDescent="0.3">
      <c r="B73" s="18">
        <f t="array" ref="B73:H73">Dagen+1+DATE(Calendar6Year,Calendar6MonthOption,1)-WEEKDAY(DATE(Calendar6Year,Calendar6MonthOption,1),WeekdayOption)</f>
        <v>45292</v>
      </c>
      <c r="C73" s="18">
        <v>45293</v>
      </c>
      <c r="D73" s="18">
        <v>45294</v>
      </c>
      <c r="E73" s="18">
        <v>45295</v>
      </c>
      <c r="F73" s="18">
        <v>45296</v>
      </c>
      <c r="G73" s="18">
        <v>45297</v>
      </c>
      <c r="H73" s="19">
        <v>45298</v>
      </c>
    </row>
    <row r="74" spans="1:8" ht="56.25" customHeight="1" x14ac:dyDescent="0.3">
      <c r="B74" s="42" t="s">
        <v>20</v>
      </c>
      <c r="C74" s="20"/>
      <c r="D74" s="20"/>
      <c r="E74" s="20"/>
      <c r="F74" s="20"/>
      <c r="G74" s="20"/>
      <c r="H74" s="21"/>
    </row>
    <row r="75" spans="1:8" ht="16.5" customHeight="1" x14ac:dyDescent="0.3">
      <c r="B75" s="12">
        <f t="array" ref="B75:H75">Dagen+8+DATE(Calendar6Year,Calendar6MonthOption,1)-WEEKDAY(DATE(Calendar6Year,Calendar6MonthOption,1),WeekdayOption)</f>
        <v>45299</v>
      </c>
      <c r="C75" s="12">
        <v>45300</v>
      </c>
      <c r="D75" s="12">
        <v>45301</v>
      </c>
      <c r="E75" s="12">
        <v>45302</v>
      </c>
      <c r="F75" s="12">
        <v>45303</v>
      </c>
      <c r="G75" s="18">
        <v>45304</v>
      </c>
      <c r="H75" s="19">
        <v>45305</v>
      </c>
    </row>
    <row r="76" spans="1:8" s="7" customFormat="1" ht="56.25" customHeight="1" x14ac:dyDescent="0.25">
      <c r="B76" s="31" t="s">
        <v>21</v>
      </c>
      <c r="C76" s="31"/>
      <c r="D76" s="31"/>
      <c r="E76" s="25"/>
      <c r="F76" s="31"/>
      <c r="G76" s="26"/>
      <c r="H76" s="29"/>
    </row>
    <row r="77" spans="1:8" ht="16.5" customHeight="1" x14ac:dyDescent="0.3">
      <c r="B77" s="10">
        <f t="array" ref="B77:H77">Dagen+15+DATE(Calendar6Year,Calendar6MonthOption,1)-WEEKDAY(DATE(Calendar6Year,Calendar6MonthOption,1),WeekdayOption)</f>
        <v>45306</v>
      </c>
      <c r="C77" s="10">
        <v>45307</v>
      </c>
      <c r="D77" s="10">
        <v>45308</v>
      </c>
      <c r="E77" s="10">
        <v>45309</v>
      </c>
      <c r="F77" s="10">
        <v>45310</v>
      </c>
      <c r="G77" s="18">
        <v>45311</v>
      </c>
      <c r="H77" s="19">
        <v>45312</v>
      </c>
    </row>
    <row r="78" spans="1:8" s="7" customFormat="1" ht="56.25" customHeight="1" x14ac:dyDescent="0.25">
      <c r="B78" s="25"/>
      <c r="C78" s="25"/>
      <c r="D78" s="25"/>
      <c r="E78" s="25"/>
      <c r="F78" s="25"/>
      <c r="G78" s="26"/>
      <c r="H78" s="29"/>
    </row>
    <row r="79" spans="1:8" ht="16.5" customHeight="1" x14ac:dyDescent="0.3">
      <c r="B79" s="10">
        <f t="array" ref="B79:H79">Dagen+22+DATE(Calendar6Year,Calendar6MonthOption,1)-WEEKDAY(DATE(Calendar6Year,Calendar6MonthOption,1),WeekdayOption)</f>
        <v>45313</v>
      </c>
      <c r="C79" s="10">
        <v>45314</v>
      </c>
      <c r="D79" s="10">
        <v>45315</v>
      </c>
      <c r="E79" s="10">
        <v>45316</v>
      </c>
      <c r="F79" s="10">
        <v>45317</v>
      </c>
      <c r="G79" s="18">
        <v>45318</v>
      </c>
      <c r="H79" s="19">
        <v>45319</v>
      </c>
    </row>
    <row r="80" spans="1:8" s="7" customFormat="1" ht="56.25" customHeight="1" x14ac:dyDescent="0.25">
      <c r="B80" s="25"/>
      <c r="C80" s="25"/>
      <c r="D80" s="25"/>
      <c r="E80" s="25"/>
      <c r="F80" s="25"/>
      <c r="G80" s="26"/>
      <c r="H80" s="29"/>
    </row>
    <row r="81" spans="1:8" ht="16.5" customHeight="1" x14ac:dyDescent="0.3">
      <c r="B81" s="10">
        <f t="array" ref="B81:H81">Dagen+29+DATE(Calendar6Year,Calendar6MonthOption,1)-WEEKDAY(DATE(Calendar6Year,Calendar6MonthOption,1),WeekdayOption)</f>
        <v>45320</v>
      </c>
      <c r="C81" s="10">
        <v>45321</v>
      </c>
      <c r="D81" s="10">
        <v>45322</v>
      </c>
      <c r="E81" s="10">
        <v>45323</v>
      </c>
      <c r="F81" s="10">
        <v>45324</v>
      </c>
      <c r="G81" s="18">
        <v>45325</v>
      </c>
      <c r="H81" s="19">
        <v>45326</v>
      </c>
    </row>
    <row r="82" spans="1:8" s="7" customFormat="1" ht="57" customHeight="1" x14ac:dyDescent="0.25">
      <c r="B82" s="25"/>
      <c r="C82" s="25"/>
      <c r="D82" s="25"/>
      <c r="E82" s="25"/>
      <c r="F82" s="25"/>
      <c r="G82" s="26"/>
      <c r="H82" s="27"/>
    </row>
    <row r="83" spans="1:8" ht="16.5" customHeight="1" x14ac:dyDescent="0.3">
      <c r="B83" s="10">
        <f t="array" ref="B83:C83">Dagen+36+DATE(Calendar6Year,Calendar6MonthOption,1)-WEEKDAY(DATE(Calendar6Year,Calendar6MonthOption,1),WeekdayOption)</f>
        <v>45327</v>
      </c>
      <c r="C83" s="10">
        <v>45328</v>
      </c>
      <c r="D83" s="55" t="s">
        <v>3</v>
      </c>
      <c r="E83" s="55"/>
      <c r="F83" s="55"/>
      <c r="G83" s="55"/>
      <c r="H83" s="55"/>
    </row>
    <row r="84" spans="1:8" ht="63.75" customHeight="1" x14ac:dyDescent="0.3">
      <c r="B84" s="3"/>
      <c r="C84" s="3"/>
      <c r="D84" s="65" t="s">
        <v>22</v>
      </c>
      <c r="E84" s="61"/>
      <c r="F84" s="61"/>
      <c r="G84" s="61"/>
      <c r="H84" s="61"/>
    </row>
    <row r="85" spans="1:8" ht="54" customHeight="1" x14ac:dyDescent="0.85">
      <c r="A85" s="4"/>
      <c r="B85" s="5">
        <f>YEAR(DATE(Calendar6Year,Calendar6MonthOption+1,1))</f>
        <v>2024</v>
      </c>
      <c r="C85" s="54" t="str">
        <f>TEXT(DATE(Calendar6Year,Calendar6MonthOption+1,1),"mmmm")</f>
        <v>februari</v>
      </c>
      <c r="D85" s="54"/>
      <c r="E85" s="54"/>
      <c r="F85" s="11"/>
      <c r="G85" s="11"/>
      <c r="H85" s="4"/>
    </row>
    <row r="86" spans="1:8" ht="14.25" customHeight="1" x14ac:dyDescent="0.3">
      <c r="A86" s="7"/>
      <c r="B86" s="8" t="str">
        <f>UPPER(TEXT(B87,"dddd"))</f>
        <v>MAANDAG</v>
      </c>
      <c r="C86" s="9" t="str">
        <f t="shared" ref="C86" si="26">UPPER(TEXT(C87,"dddd"))</f>
        <v>DINSDAG</v>
      </c>
      <c r="D86" s="8" t="str">
        <f t="shared" ref="D86" si="27">UPPER(TEXT(D87,"dddd"))</f>
        <v>WOENSDAG</v>
      </c>
      <c r="E86" s="9" t="str">
        <f t="shared" ref="E86" si="28">UPPER(TEXT(E87,"dddd"))</f>
        <v>DONDERDAG</v>
      </c>
      <c r="F86" s="8" t="str">
        <f t="shared" ref="F86" si="29">UPPER(TEXT(F87,"dddd"))</f>
        <v>VRIJDAG</v>
      </c>
      <c r="G86" s="9" t="str">
        <f t="shared" ref="G86" si="30">UPPER(TEXT(G87,"dddd"))</f>
        <v>ZATERDAG</v>
      </c>
      <c r="H86" s="8" t="str">
        <f t="shared" ref="H86" si="31">UPPER(TEXT(H87,"dddd"))</f>
        <v>ZONDAG</v>
      </c>
    </row>
    <row r="87" spans="1:8" ht="16.5" customHeight="1" x14ac:dyDescent="0.3">
      <c r="B87" s="10">
        <f t="array" ref="B87:H87">Dagen+1+DATE(Calendar7Year,Calendar7MonthOption,1)-WEEKDAY(DATE(Calendar7Year,Calendar7MonthOption,1),WeekdayOption)</f>
        <v>45320</v>
      </c>
      <c r="C87" s="10">
        <v>45321</v>
      </c>
      <c r="D87" s="10">
        <v>45322</v>
      </c>
      <c r="E87" s="10">
        <v>45323</v>
      </c>
      <c r="F87" s="10">
        <v>45324</v>
      </c>
      <c r="G87" s="18">
        <v>45325</v>
      </c>
      <c r="H87" s="19">
        <v>45326</v>
      </c>
    </row>
    <row r="88" spans="1:8" s="7" customFormat="1" ht="56.25" customHeight="1" x14ac:dyDescent="0.25">
      <c r="B88" s="25"/>
      <c r="C88" s="25"/>
      <c r="D88" s="25"/>
      <c r="E88" s="25"/>
      <c r="F88" s="25"/>
      <c r="G88" s="26"/>
      <c r="H88" s="29"/>
    </row>
    <row r="89" spans="1:8" ht="16.5" customHeight="1" x14ac:dyDescent="0.3">
      <c r="B89" s="10">
        <f t="array" ref="B89:H89">Dagen+8+DATE(Calendar7Year,Calendar7MonthOption,1)-WEEKDAY(DATE(Calendar7Year,Calendar7MonthOption,1),WeekdayOption)</f>
        <v>45327</v>
      </c>
      <c r="C89" s="10">
        <v>45328</v>
      </c>
      <c r="D89" s="10">
        <v>45329</v>
      </c>
      <c r="E89" s="10">
        <v>45330</v>
      </c>
      <c r="F89" s="10">
        <v>45331</v>
      </c>
      <c r="G89" s="18">
        <v>45332</v>
      </c>
      <c r="H89" s="19">
        <v>45333</v>
      </c>
    </row>
    <row r="90" spans="1:8" s="7" customFormat="1" ht="56.25" customHeight="1" x14ac:dyDescent="0.25">
      <c r="B90" s="25"/>
      <c r="C90" s="25" t="s">
        <v>23</v>
      </c>
      <c r="D90" s="25" t="s">
        <v>24</v>
      </c>
      <c r="E90" s="25"/>
      <c r="F90" s="25" t="s">
        <v>25</v>
      </c>
      <c r="G90" s="26"/>
      <c r="H90" s="29"/>
    </row>
    <row r="91" spans="1:8" ht="16.5" customHeight="1" x14ac:dyDescent="0.3">
      <c r="B91" s="18">
        <f t="array" ref="B91:H91">Dagen+15+DATE(Calendar7Year,Calendar7MonthOption,1)-WEEKDAY(DATE(Calendar7Year,Calendar7MonthOption,1),WeekdayOption)</f>
        <v>45334</v>
      </c>
      <c r="C91" s="18">
        <v>45335</v>
      </c>
      <c r="D91" s="18">
        <v>45336</v>
      </c>
      <c r="E91" s="18">
        <v>45337</v>
      </c>
      <c r="F91" s="18">
        <v>45338</v>
      </c>
      <c r="G91" s="18">
        <v>45339</v>
      </c>
      <c r="H91" s="19">
        <v>45340</v>
      </c>
    </row>
    <row r="92" spans="1:8" s="7" customFormat="1" ht="56.25" customHeight="1" x14ac:dyDescent="0.25">
      <c r="B92" s="45" t="s">
        <v>26</v>
      </c>
      <c r="C92" s="26"/>
      <c r="D92" s="26"/>
      <c r="E92" s="26"/>
      <c r="F92" s="26"/>
      <c r="G92" s="28"/>
      <c r="H92" s="26"/>
    </row>
    <row r="93" spans="1:8" ht="16.5" customHeight="1" x14ac:dyDescent="0.3">
      <c r="B93" s="12">
        <f t="array" ref="B93:H93">Dagen+22+DATE(Calendar7Year,Calendar7MonthOption,1)-WEEKDAY(DATE(Calendar7Year,Calendar7MonthOption,1),WeekdayOption)</f>
        <v>45341</v>
      </c>
      <c r="C93" s="12">
        <v>45342</v>
      </c>
      <c r="D93" s="18">
        <v>45343</v>
      </c>
      <c r="E93" s="12">
        <v>45344</v>
      </c>
      <c r="F93" s="12">
        <v>45345</v>
      </c>
      <c r="G93" s="18">
        <v>45346</v>
      </c>
      <c r="H93" s="19">
        <v>45347</v>
      </c>
    </row>
    <row r="94" spans="1:8" s="7" customFormat="1" ht="56.25" customHeight="1" x14ac:dyDescent="0.25">
      <c r="B94" s="31"/>
      <c r="C94" s="31"/>
      <c r="D94" s="45" t="s">
        <v>27</v>
      </c>
      <c r="E94" s="31"/>
      <c r="F94" s="31"/>
      <c r="G94" s="26"/>
      <c r="H94" s="28"/>
    </row>
    <row r="95" spans="1:8" ht="16.5" customHeight="1" x14ac:dyDescent="0.3">
      <c r="B95" s="10">
        <f t="array" ref="B95:H95">Dagen+29+DATE(Calendar7Year,Calendar7MonthOption,1)-WEEKDAY(DATE(Calendar7Year,Calendar7MonthOption,1),WeekdayOption)</f>
        <v>45348</v>
      </c>
      <c r="C95" s="10">
        <v>45349</v>
      </c>
      <c r="D95" s="10">
        <v>45350</v>
      </c>
      <c r="E95" s="10">
        <v>45351</v>
      </c>
      <c r="F95" s="10">
        <v>45352</v>
      </c>
      <c r="G95" s="18">
        <v>45353</v>
      </c>
      <c r="H95" s="19">
        <v>45354</v>
      </c>
    </row>
    <row r="96" spans="1:8" s="7" customFormat="1" ht="57" customHeight="1" x14ac:dyDescent="0.25">
      <c r="B96" s="31"/>
      <c r="C96" s="25" t="s">
        <v>28</v>
      </c>
      <c r="D96" s="25"/>
      <c r="E96" s="25"/>
      <c r="F96" s="25"/>
      <c r="G96" s="26"/>
      <c r="H96" s="27"/>
    </row>
    <row r="97" spans="1:8" ht="16.5" customHeight="1" x14ac:dyDescent="0.3">
      <c r="B97" s="10">
        <f t="array" ref="B97:C97">Dagen+36+DATE(Calendar7Year,Calendar7MonthOption,1)-WEEKDAY(DATE(Calendar7Year,Calendar7MonthOption,1),WeekdayOption)</f>
        <v>45355</v>
      </c>
      <c r="C97" s="10">
        <v>45356</v>
      </c>
      <c r="D97" s="64" t="s">
        <v>3</v>
      </c>
      <c r="E97" s="64"/>
      <c r="F97" s="64"/>
      <c r="G97" s="64"/>
      <c r="H97" s="64"/>
    </row>
    <row r="98" spans="1:8" ht="63.75" customHeight="1" x14ac:dyDescent="0.3">
      <c r="B98" s="3"/>
      <c r="C98" s="3"/>
      <c r="D98" s="66" t="s">
        <v>59</v>
      </c>
      <c r="E98" s="61"/>
      <c r="F98" s="61"/>
      <c r="G98" s="61"/>
      <c r="H98" s="61"/>
    </row>
    <row r="99" spans="1:8" ht="54" customHeight="1" x14ac:dyDescent="0.85">
      <c r="A99" s="4"/>
      <c r="B99" s="5">
        <f>YEAR(DATE(Calendar7Year,Calendar7MonthOption+1,1))</f>
        <v>2024</v>
      </c>
      <c r="C99" s="54" t="str">
        <f>TEXT(DATE(Calendar7Year,Calendar7MonthOption+1,1),"mmmm")</f>
        <v>maart</v>
      </c>
      <c r="D99" s="54"/>
      <c r="E99" s="54"/>
      <c r="F99" s="11"/>
      <c r="G99" s="11"/>
      <c r="H99" s="4"/>
    </row>
    <row r="100" spans="1:8" ht="14.25" customHeight="1" x14ac:dyDescent="0.3">
      <c r="A100" s="7"/>
      <c r="B100" s="8" t="str">
        <f>UPPER(TEXT(B101,"dddd"))</f>
        <v>MAANDAG</v>
      </c>
      <c r="C100" s="9" t="str">
        <f t="shared" ref="C100" si="32">UPPER(TEXT(C101,"dddd"))</f>
        <v>DINSDAG</v>
      </c>
      <c r="D100" s="8" t="str">
        <f t="shared" ref="D100" si="33">UPPER(TEXT(D101,"dddd"))</f>
        <v>WOENSDAG</v>
      </c>
      <c r="E100" s="9" t="str">
        <f t="shared" ref="E100" si="34">UPPER(TEXT(E101,"dddd"))</f>
        <v>DONDERDAG</v>
      </c>
      <c r="F100" s="8" t="str">
        <f t="shared" ref="F100" si="35">UPPER(TEXT(F101,"dddd"))</f>
        <v>VRIJDAG</v>
      </c>
      <c r="G100" s="9" t="str">
        <f t="shared" ref="G100" si="36">UPPER(TEXT(G101,"dddd"))</f>
        <v>ZATERDAG</v>
      </c>
      <c r="H100" s="8" t="str">
        <f t="shared" ref="H100" si="37">UPPER(TEXT(H101,"dddd"))</f>
        <v>ZONDAG</v>
      </c>
    </row>
    <row r="101" spans="1:8" ht="16.5" customHeight="1" x14ac:dyDescent="0.3">
      <c r="B101" s="10">
        <f t="array" ref="B101:H101">Dagen+1+DATE(Calendar8Year,Calendar8MonthOption,1)-WEEKDAY(DATE(Calendar8Year,Calendar8MonthOption,1),WeekdayOption)</f>
        <v>45348</v>
      </c>
      <c r="C101" s="10">
        <v>45349</v>
      </c>
      <c r="D101" s="10">
        <v>45350</v>
      </c>
      <c r="E101" s="10">
        <v>45351</v>
      </c>
      <c r="F101" s="10">
        <v>45352</v>
      </c>
      <c r="G101" s="18">
        <v>45353</v>
      </c>
      <c r="H101" s="19">
        <v>45354</v>
      </c>
    </row>
    <row r="102" spans="1:8" s="7" customFormat="1" ht="56.25" customHeight="1" x14ac:dyDescent="0.25">
      <c r="B102" s="25"/>
      <c r="C102" s="25"/>
      <c r="D102" s="25"/>
      <c r="E102" s="25"/>
      <c r="F102" s="25"/>
      <c r="G102" s="26"/>
      <c r="H102" s="29"/>
    </row>
    <row r="103" spans="1:8" ht="16.5" customHeight="1" x14ac:dyDescent="0.3">
      <c r="B103" s="10">
        <f t="array" ref="B103:H103">Dagen+8+DATE(Calendar8Year,Calendar8MonthOption,1)-WEEKDAY(DATE(Calendar8Year,Calendar8MonthOption,1),WeekdayOption)</f>
        <v>45355</v>
      </c>
      <c r="C103" s="10">
        <v>45356</v>
      </c>
      <c r="D103" s="10">
        <v>45357</v>
      </c>
      <c r="E103" s="10">
        <v>45358</v>
      </c>
      <c r="F103" s="10">
        <v>45359</v>
      </c>
      <c r="G103" s="18">
        <v>45360</v>
      </c>
      <c r="H103" s="19">
        <v>45361</v>
      </c>
    </row>
    <row r="104" spans="1:8" s="7" customFormat="1" ht="56.25" customHeight="1" x14ac:dyDescent="0.25">
      <c r="B104" s="25"/>
      <c r="C104" s="25"/>
      <c r="D104" s="25"/>
      <c r="E104" s="25"/>
      <c r="F104" s="25" t="s">
        <v>29</v>
      </c>
      <c r="G104" s="26"/>
      <c r="H104" s="29"/>
    </row>
    <row r="105" spans="1:8" ht="16.5" customHeight="1" x14ac:dyDescent="0.3">
      <c r="B105" s="10">
        <f t="array" ref="B105:H105">Dagen+15+DATE(Calendar8Year,Calendar8MonthOption,1)-WEEKDAY(DATE(Calendar8Year,Calendar8MonthOption,1),WeekdayOption)</f>
        <v>45362</v>
      </c>
      <c r="C105" s="10">
        <v>45363</v>
      </c>
      <c r="D105" s="10">
        <v>45364</v>
      </c>
      <c r="E105" s="10">
        <v>45365</v>
      </c>
      <c r="F105" s="10">
        <v>45366</v>
      </c>
      <c r="G105" s="18">
        <v>45367</v>
      </c>
      <c r="H105" s="19">
        <v>45368</v>
      </c>
    </row>
    <row r="106" spans="1:8" s="7" customFormat="1" ht="56.25" customHeight="1" x14ac:dyDescent="0.25">
      <c r="B106" s="25" t="s">
        <v>30</v>
      </c>
      <c r="C106" s="25"/>
      <c r="D106" s="25"/>
      <c r="E106" s="25"/>
      <c r="F106" s="25" t="s">
        <v>55</v>
      </c>
      <c r="G106" s="26"/>
      <c r="H106" s="29"/>
    </row>
    <row r="107" spans="1:8" ht="16.5" customHeight="1" x14ac:dyDescent="0.3">
      <c r="B107" s="10">
        <f t="array" ref="B107:H107">Dagen+22+DATE(Calendar8Year,Calendar8MonthOption,1)-WEEKDAY(DATE(Calendar8Year,Calendar8MonthOption,1),WeekdayOption)</f>
        <v>45369</v>
      </c>
      <c r="C107" s="10">
        <v>45370</v>
      </c>
      <c r="D107" s="10">
        <v>45371</v>
      </c>
      <c r="E107" s="10">
        <v>45372</v>
      </c>
      <c r="F107" s="10">
        <v>45373</v>
      </c>
      <c r="G107" s="18">
        <v>45374</v>
      </c>
      <c r="H107" s="19">
        <v>45375</v>
      </c>
    </row>
    <row r="108" spans="1:8" s="7" customFormat="1" ht="56.25" customHeight="1" x14ac:dyDescent="0.25">
      <c r="B108" s="25"/>
      <c r="C108" s="25"/>
      <c r="D108" s="25"/>
      <c r="E108" s="25"/>
      <c r="F108" s="25"/>
      <c r="G108" s="26"/>
      <c r="H108" s="29"/>
    </row>
    <row r="109" spans="1:8" ht="16.5" customHeight="1" x14ac:dyDescent="0.3">
      <c r="B109" s="16">
        <f t="array" ref="B109:H109">Dagen+29+DATE(Calendar8Year,Calendar8MonthOption,1)-WEEKDAY(DATE(Calendar8Year,Calendar8MonthOption,1),WeekdayOption)</f>
        <v>45376</v>
      </c>
      <c r="C109" s="16">
        <v>45377</v>
      </c>
      <c r="D109" s="16">
        <v>45378</v>
      </c>
      <c r="E109" s="16">
        <v>45379</v>
      </c>
      <c r="F109" s="16">
        <v>45380</v>
      </c>
      <c r="G109" s="37">
        <v>45381</v>
      </c>
      <c r="H109" s="38">
        <v>45382</v>
      </c>
    </row>
    <row r="110" spans="1:8" s="7" customFormat="1" ht="57" customHeight="1" x14ac:dyDescent="0.25">
      <c r="B110" s="25"/>
      <c r="C110" s="25" t="s">
        <v>11</v>
      </c>
      <c r="D110" s="25"/>
      <c r="E110" s="47"/>
      <c r="F110" s="25" t="s">
        <v>31</v>
      </c>
      <c r="G110" s="26"/>
      <c r="H110" s="27" t="s">
        <v>32</v>
      </c>
    </row>
    <row r="111" spans="1:8" ht="16.5" customHeight="1" x14ac:dyDescent="0.3">
      <c r="B111" s="16">
        <f t="array" ref="B111:C111">Dagen+36+DATE(Calendar8Year,Calendar8MonthOption,1)-WEEKDAY(DATE(Calendar8Year,Calendar8MonthOption,1),WeekdayOption)</f>
        <v>45383</v>
      </c>
      <c r="C111" s="16">
        <v>45384</v>
      </c>
      <c r="D111" s="63" t="s">
        <v>3</v>
      </c>
      <c r="E111" s="63"/>
      <c r="F111" s="63"/>
      <c r="G111" s="63"/>
      <c r="H111" s="63"/>
    </row>
    <row r="112" spans="1:8" ht="63.75" customHeight="1" x14ac:dyDescent="0.3">
      <c r="B112" s="3"/>
      <c r="C112" s="3"/>
      <c r="D112" s="65" t="s">
        <v>56</v>
      </c>
      <c r="E112" s="61"/>
      <c r="F112" s="61"/>
      <c r="G112" s="61"/>
      <c r="H112" s="61"/>
    </row>
    <row r="113" spans="1:8" ht="54" customHeight="1" x14ac:dyDescent="0.85">
      <c r="A113" s="4"/>
      <c r="B113" s="5">
        <f>YEAR(DATE(Calendar8Year,Calendar8MonthOption+1,1))</f>
        <v>2024</v>
      </c>
      <c r="C113" s="54" t="str">
        <f>TEXT(DATE(Calendar8Year,Calendar8MonthOption+1,1),"mmmm")</f>
        <v>april</v>
      </c>
      <c r="D113" s="54"/>
      <c r="E113" s="54"/>
      <c r="F113" s="11"/>
      <c r="G113" s="11"/>
      <c r="H113" s="4"/>
    </row>
    <row r="114" spans="1:8" ht="14.25" customHeight="1" x14ac:dyDescent="0.3">
      <c r="A114" s="7"/>
      <c r="B114" s="8" t="str">
        <f>UPPER(TEXT(B115,"dddd"))</f>
        <v>MAANDAG</v>
      </c>
      <c r="C114" s="9" t="str">
        <f t="shared" ref="C114" si="38">UPPER(TEXT(C115,"dddd"))</f>
        <v>DINSDAG</v>
      </c>
      <c r="D114" s="8" t="str">
        <f t="shared" ref="D114" si="39">UPPER(TEXT(D115,"dddd"))</f>
        <v>WOENSDAG</v>
      </c>
      <c r="E114" s="9" t="str">
        <f t="shared" ref="E114" si="40">UPPER(TEXT(E115,"dddd"))</f>
        <v>DONDERDAG</v>
      </c>
      <c r="F114" s="8" t="str">
        <f t="shared" ref="F114" si="41">UPPER(TEXT(F115,"dddd"))</f>
        <v>VRIJDAG</v>
      </c>
      <c r="G114" s="9" t="str">
        <f t="shared" ref="G114" si="42">UPPER(TEXT(G115,"dddd"))</f>
        <v>ZATERDAG</v>
      </c>
      <c r="H114" s="8" t="str">
        <f t="shared" ref="H114" si="43">UPPER(TEXT(H115,"dddd"))</f>
        <v>ZONDAG</v>
      </c>
    </row>
    <row r="115" spans="1:8" ht="16.5" customHeight="1" x14ac:dyDescent="0.3">
      <c r="B115" s="18">
        <f t="array" ref="B115:H115">Dagen+1+DATE(Calendar9Year,Calendar9MonthOption,1)-WEEKDAY(DATE(Calendar9Year,Calendar9MonthOption,1),WeekdayOption)</f>
        <v>45383</v>
      </c>
      <c r="C115" s="10">
        <v>45384</v>
      </c>
      <c r="D115" s="10">
        <v>45385</v>
      </c>
      <c r="E115" s="10">
        <v>45386</v>
      </c>
      <c r="F115" s="10">
        <v>45387</v>
      </c>
      <c r="G115" s="18">
        <v>45388</v>
      </c>
      <c r="H115" s="19">
        <v>45389</v>
      </c>
    </row>
    <row r="116" spans="1:8" s="7" customFormat="1" ht="56.25" customHeight="1" x14ac:dyDescent="0.25">
      <c r="B116" s="26" t="s">
        <v>33</v>
      </c>
      <c r="C116" s="25"/>
      <c r="D116" s="25"/>
      <c r="E116" s="33"/>
      <c r="F116" s="35"/>
      <c r="G116" s="39"/>
      <c r="H116" s="28"/>
    </row>
    <row r="117" spans="1:8" s="24" customFormat="1" ht="16.5" customHeight="1" x14ac:dyDescent="0.4">
      <c r="B117" s="10">
        <f t="array" ref="B117:H117">Dagen+8+DATE(Calendar9Year,Calendar9MonthOption,1)-WEEKDAY(DATE(Calendar9Year,Calendar9MonthOption,1),WeekdayOption)</f>
        <v>45390</v>
      </c>
      <c r="C117" s="18">
        <v>45391</v>
      </c>
      <c r="D117" s="10">
        <v>45392</v>
      </c>
      <c r="E117" s="10">
        <v>45393</v>
      </c>
      <c r="F117" s="34">
        <v>45394</v>
      </c>
      <c r="G117" s="18">
        <v>45395</v>
      </c>
      <c r="H117" s="19">
        <v>45396</v>
      </c>
    </row>
    <row r="118" spans="1:8" s="7" customFormat="1" ht="56.25" customHeight="1" x14ac:dyDescent="0.25">
      <c r="B118" s="25"/>
      <c r="C118" s="53" t="s">
        <v>57</v>
      </c>
      <c r="D118" s="25"/>
      <c r="E118" s="25" t="s">
        <v>34</v>
      </c>
      <c r="F118" s="25" t="s">
        <v>34</v>
      </c>
      <c r="G118" s="26"/>
      <c r="H118" s="29"/>
    </row>
    <row r="119" spans="1:8" s="24" customFormat="1" ht="16.5" customHeight="1" x14ac:dyDescent="0.4">
      <c r="B119" s="12">
        <f t="array" ref="B119:H119">Dagen+15+DATE(Calendar9Year,Calendar9MonthOption,1)-WEEKDAY(DATE(Calendar9Year,Calendar9MonthOption,1),WeekdayOption)</f>
        <v>45397</v>
      </c>
      <c r="C119" s="10">
        <v>45398</v>
      </c>
      <c r="D119" s="10">
        <v>45399</v>
      </c>
      <c r="E119" s="10">
        <v>45400</v>
      </c>
      <c r="F119" s="10">
        <v>45401</v>
      </c>
      <c r="G119" s="18">
        <v>45402</v>
      </c>
      <c r="H119" s="19">
        <v>45403</v>
      </c>
    </row>
    <row r="120" spans="1:8" s="7" customFormat="1" ht="56.25" customHeight="1" x14ac:dyDescent="0.25">
      <c r="B120" s="31"/>
      <c r="C120" s="25"/>
      <c r="D120" s="25"/>
      <c r="E120" s="25"/>
      <c r="F120" s="25"/>
      <c r="G120" s="26"/>
      <c r="H120" s="28"/>
    </row>
    <row r="121" spans="1:8" s="24" customFormat="1" ht="16.5" customHeight="1" x14ac:dyDescent="0.4">
      <c r="B121" s="10">
        <f t="array" ref="B121:H121">Dagen+22+DATE(Calendar9Year,Calendar9MonthOption,1)-WEEKDAY(DATE(Calendar9Year,Calendar9MonthOption,1),WeekdayOption)</f>
        <v>45404</v>
      </c>
      <c r="C121" s="10">
        <v>45405</v>
      </c>
      <c r="D121" s="10">
        <v>45406</v>
      </c>
      <c r="E121" s="10">
        <v>45407</v>
      </c>
      <c r="F121" s="10">
        <v>45408</v>
      </c>
      <c r="G121" s="18">
        <v>45409</v>
      </c>
      <c r="H121" s="19">
        <v>45410</v>
      </c>
    </row>
    <row r="122" spans="1:8" s="7" customFormat="1" ht="56.25" customHeight="1" x14ac:dyDescent="0.25">
      <c r="B122" s="25" t="s">
        <v>35</v>
      </c>
      <c r="C122" s="25"/>
      <c r="D122" s="25"/>
      <c r="E122" s="25"/>
      <c r="F122" s="25" t="s">
        <v>36</v>
      </c>
      <c r="G122" s="26" t="s">
        <v>37</v>
      </c>
      <c r="H122" s="29"/>
    </row>
    <row r="123" spans="1:8" s="24" customFormat="1" ht="16.5" customHeight="1" x14ac:dyDescent="0.4">
      <c r="B123" s="18">
        <f t="array" ref="B123:H123">Dagen+29+DATE(Calendar9Year,Calendar9MonthOption,1)-WEEKDAY(DATE(Calendar9Year,Calendar9MonthOption,1),WeekdayOption)</f>
        <v>45411</v>
      </c>
      <c r="C123" s="18">
        <v>45412</v>
      </c>
      <c r="D123" s="18">
        <v>45413</v>
      </c>
      <c r="E123" s="18">
        <v>45414</v>
      </c>
      <c r="F123" s="18">
        <v>45415</v>
      </c>
      <c r="G123" s="18">
        <v>45416</v>
      </c>
      <c r="H123" s="19">
        <v>45417</v>
      </c>
    </row>
    <row r="124" spans="1:8" s="7" customFormat="1" ht="57" customHeight="1" x14ac:dyDescent="0.25">
      <c r="B124" s="32" t="s">
        <v>38</v>
      </c>
      <c r="C124" s="26"/>
      <c r="D124" s="26"/>
      <c r="E124" s="26"/>
      <c r="F124" s="26"/>
      <c r="G124" s="26"/>
      <c r="H124" s="27"/>
    </row>
    <row r="125" spans="1:8" ht="16.5" customHeight="1" x14ac:dyDescent="0.3">
      <c r="B125" s="16">
        <f t="array" ref="B125:C125">Dagen+36+DATE(Calendar9Year,Calendar9MonthOption,1)-WEEKDAY(DATE(Calendar9Year,Calendar9MonthOption,1),WeekdayOption)</f>
        <v>45418</v>
      </c>
      <c r="C125" s="16">
        <v>45419</v>
      </c>
      <c r="D125" s="63" t="s">
        <v>3</v>
      </c>
      <c r="E125" s="63"/>
      <c r="F125" s="63"/>
      <c r="G125" s="63"/>
      <c r="H125" s="63"/>
    </row>
    <row r="126" spans="1:8" ht="63.75" customHeight="1" x14ac:dyDescent="0.3">
      <c r="B126" s="3"/>
      <c r="C126" s="3"/>
      <c r="D126" s="61"/>
      <c r="E126" s="61"/>
      <c r="F126" s="61"/>
      <c r="G126" s="61"/>
      <c r="H126" s="61"/>
    </row>
    <row r="127" spans="1:8" ht="54" customHeight="1" x14ac:dyDescent="0.85">
      <c r="A127" s="4"/>
      <c r="B127" s="5">
        <f>YEAR(DATE(Calendar9Year,Calendar9MonthOption+1,1))</f>
        <v>2024</v>
      </c>
      <c r="C127" s="54" t="str">
        <f>TEXT(DATE(Calendar9Year,Calendar9MonthOption+1,1),"mmmm")</f>
        <v>mei</v>
      </c>
      <c r="D127" s="54"/>
      <c r="E127" s="54"/>
      <c r="F127" s="11"/>
      <c r="G127" s="11"/>
      <c r="H127" s="4"/>
    </row>
    <row r="128" spans="1:8" ht="14.25" customHeight="1" x14ac:dyDescent="0.3">
      <c r="A128" s="7"/>
      <c r="B128" s="8" t="str">
        <f>UPPER(TEXT(B129,"dddd"))</f>
        <v>MAANDAG</v>
      </c>
      <c r="C128" s="9" t="str">
        <f t="shared" ref="C128:H128" si="44">UPPER(TEXT(C129,"dddd"))</f>
        <v>DINSDAG</v>
      </c>
      <c r="D128" s="8" t="str">
        <f t="shared" si="44"/>
        <v>WOENSDAG</v>
      </c>
      <c r="E128" s="9" t="str">
        <f t="shared" si="44"/>
        <v>DONDERDAG</v>
      </c>
      <c r="F128" s="8" t="str">
        <f t="shared" si="44"/>
        <v>VRIJDAG</v>
      </c>
      <c r="G128" s="9" t="str">
        <f t="shared" si="44"/>
        <v>ZATERDAG</v>
      </c>
      <c r="H128" s="8" t="str">
        <f t="shared" si="44"/>
        <v>ZONDAG</v>
      </c>
    </row>
    <row r="129" spans="2:8" ht="16.5" customHeight="1" x14ac:dyDescent="0.3">
      <c r="B129" s="18">
        <f t="array" ref="B129:H129">Dagen+1+DATE(Calendar10Year,Calendar10MonthOption,1)-WEEKDAY(DATE(Calendar10Year,Calendar10MonthOption,1),WeekdayOption)</f>
        <v>45411</v>
      </c>
      <c r="C129" s="18">
        <v>45412</v>
      </c>
      <c r="D129" s="18">
        <v>45413</v>
      </c>
      <c r="E129" s="18">
        <v>45414</v>
      </c>
      <c r="F129" s="18">
        <v>45415</v>
      </c>
      <c r="G129" s="18">
        <v>45416</v>
      </c>
      <c r="H129" s="19">
        <v>45417</v>
      </c>
    </row>
    <row r="130" spans="2:8" ht="56.25" customHeight="1" x14ac:dyDescent="0.3">
      <c r="B130" s="43" t="s">
        <v>38</v>
      </c>
      <c r="C130" s="20"/>
      <c r="D130" s="20"/>
      <c r="E130" s="20"/>
      <c r="F130" s="20"/>
      <c r="G130" s="20"/>
      <c r="H130" s="45" t="s">
        <v>39</v>
      </c>
    </row>
    <row r="131" spans="2:8" ht="16.5" customHeight="1" x14ac:dyDescent="0.3">
      <c r="B131" s="18">
        <f t="array" ref="B131:H131">Dagen+8+DATE(Calendar10Year,Calendar10MonthOption,1)-WEEKDAY(DATE(Calendar10Year,Calendar10MonthOption,1),WeekdayOption)</f>
        <v>45418</v>
      </c>
      <c r="C131" s="18">
        <v>45419</v>
      </c>
      <c r="D131" s="18">
        <v>45420</v>
      </c>
      <c r="E131" s="18">
        <v>45421</v>
      </c>
      <c r="F131" s="18">
        <v>45422</v>
      </c>
      <c r="G131" s="18">
        <v>45423</v>
      </c>
      <c r="H131" s="19">
        <v>45424</v>
      </c>
    </row>
    <row r="132" spans="2:8" s="7" customFormat="1" ht="56.25" customHeight="1" x14ac:dyDescent="0.25">
      <c r="B132" s="43" t="s">
        <v>38</v>
      </c>
      <c r="C132" s="26"/>
      <c r="D132" s="26"/>
      <c r="E132" s="43" t="s">
        <v>40</v>
      </c>
      <c r="F132" s="26"/>
      <c r="G132" s="26"/>
      <c r="H132" s="29" t="s">
        <v>41</v>
      </c>
    </row>
    <row r="133" spans="2:8" ht="16.5" customHeight="1" x14ac:dyDescent="0.3">
      <c r="B133" s="12">
        <f t="array" ref="B133:H133">Dagen+15+DATE(Calendar10Year,Calendar10MonthOption,1)-WEEKDAY(DATE(Calendar10Year,Calendar10MonthOption,1),WeekdayOption)</f>
        <v>45425</v>
      </c>
      <c r="C133" s="12">
        <v>45426</v>
      </c>
      <c r="D133" s="12">
        <v>45427</v>
      </c>
      <c r="E133" s="12">
        <v>45428</v>
      </c>
      <c r="F133" s="12">
        <v>45429</v>
      </c>
      <c r="G133" s="18">
        <v>45430</v>
      </c>
      <c r="H133" s="19">
        <v>45431</v>
      </c>
    </row>
    <row r="134" spans="2:8" s="7" customFormat="1" ht="56.25" customHeight="1" x14ac:dyDescent="0.25">
      <c r="B134" s="44"/>
      <c r="C134" s="31"/>
      <c r="D134" s="31"/>
      <c r="E134" s="31"/>
      <c r="F134" s="31"/>
      <c r="G134" s="26"/>
      <c r="H134" s="29" t="s">
        <v>42</v>
      </c>
    </row>
    <row r="135" spans="2:8" ht="16.5" customHeight="1" x14ac:dyDescent="0.3">
      <c r="B135" s="18">
        <f t="array" ref="B135:H135">Dagen+22+DATE(Calendar10Year,Calendar10MonthOption,1)-WEEKDAY(DATE(Calendar10Year,Calendar10MonthOption,1),WeekdayOption)</f>
        <v>45432</v>
      </c>
      <c r="C135" s="10">
        <v>45433</v>
      </c>
      <c r="D135" s="10">
        <v>45434</v>
      </c>
      <c r="E135" s="10">
        <v>45435</v>
      </c>
      <c r="F135" s="10">
        <v>45436</v>
      </c>
      <c r="G135" s="18">
        <v>45437</v>
      </c>
      <c r="H135" s="19">
        <v>45438</v>
      </c>
    </row>
    <row r="136" spans="2:8" s="7" customFormat="1" ht="56.25" customHeight="1" x14ac:dyDescent="0.25">
      <c r="B136" s="26" t="s">
        <v>43</v>
      </c>
      <c r="C136" s="25"/>
      <c r="D136" s="25"/>
      <c r="E136" s="25"/>
      <c r="F136" s="25" t="s">
        <v>44</v>
      </c>
      <c r="G136" s="26"/>
      <c r="H136" s="21"/>
    </row>
    <row r="137" spans="2:8" ht="16.5" customHeight="1" x14ac:dyDescent="0.3">
      <c r="B137" s="12">
        <f t="array" ref="B137:H137">Dagen+29+DATE(Calendar10Year,Calendar10MonthOption,1)-WEEKDAY(DATE(Calendar10Year,Calendar10MonthOption,1),WeekdayOption)</f>
        <v>45439</v>
      </c>
      <c r="C137" s="10">
        <v>45440</v>
      </c>
      <c r="D137" s="10">
        <v>45441</v>
      </c>
      <c r="E137" s="10">
        <v>45442</v>
      </c>
      <c r="F137" s="10">
        <v>45443</v>
      </c>
      <c r="G137" s="18">
        <v>45444</v>
      </c>
      <c r="H137" s="19">
        <v>45445</v>
      </c>
    </row>
    <row r="138" spans="2:8" s="7" customFormat="1" ht="57" customHeight="1" x14ac:dyDescent="0.25">
      <c r="B138" s="31"/>
      <c r="C138" s="3"/>
      <c r="D138" s="25"/>
      <c r="E138" s="25"/>
      <c r="F138" s="25"/>
      <c r="G138" s="26"/>
      <c r="H138" s="27"/>
    </row>
    <row r="139" spans="2:8" ht="16.5" customHeight="1" x14ac:dyDescent="0.3">
      <c r="B139" s="10">
        <f t="array" ref="B139:C139">Dagen+36+DATE(Calendar10Year,Calendar10MonthOption,1)-WEEKDAY(DATE(Calendar10Year,Calendar10MonthOption,1),WeekdayOption)</f>
        <v>45446</v>
      </c>
      <c r="C139" s="10">
        <v>45447</v>
      </c>
      <c r="D139" s="55" t="s">
        <v>3</v>
      </c>
      <c r="E139" s="55"/>
      <c r="F139" s="55"/>
      <c r="G139" s="55"/>
      <c r="H139" s="55"/>
    </row>
    <row r="140" spans="2:8" ht="63.75" customHeight="1" x14ac:dyDescent="0.3">
      <c r="B140" s="3"/>
      <c r="C140" s="3"/>
      <c r="D140" s="61"/>
      <c r="E140" s="61"/>
      <c r="F140" s="61"/>
      <c r="G140" s="61"/>
      <c r="H140" s="61"/>
    </row>
    <row r="141" spans="2:8" ht="54" customHeight="1" x14ac:dyDescent="0.85">
      <c r="B141" s="5">
        <f>YEAR(DATE(Calendar10Year,Calendar10MonthOption+1,1))</f>
        <v>2024</v>
      </c>
      <c r="C141" s="54" t="str">
        <f>TEXT(DATE(Calendar10Year,Calendar10MonthOption+1,1),"mmmm")</f>
        <v>juni</v>
      </c>
      <c r="D141" s="54"/>
      <c r="E141" s="54"/>
      <c r="F141" s="11"/>
      <c r="G141" s="11"/>
      <c r="H141" s="4"/>
    </row>
    <row r="142" spans="2:8" ht="14.25" customHeight="1" x14ac:dyDescent="0.3">
      <c r="B142" s="8" t="str">
        <f>UPPER(TEXT(B143,"dddd"))</f>
        <v>MAANDAG</v>
      </c>
      <c r="C142" s="9" t="str">
        <f t="shared" ref="C142:H142" si="45">UPPER(TEXT(C143,"dddd"))</f>
        <v>DINSDAG</v>
      </c>
      <c r="D142" s="8" t="str">
        <f t="shared" si="45"/>
        <v>WOENSDAG</v>
      </c>
      <c r="E142" s="9" t="str">
        <f t="shared" si="45"/>
        <v>DONDERDAG</v>
      </c>
      <c r="F142" s="8" t="str">
        <f t="shared" si="45"/>
        <v>VRIJDAG</v>
      </c>
      <c r="G142" s="9" t="str">
        <f t="shared" si="45"/>
        <v>ZATERDAG</v>
      </c>
      <c r="H142" s="8" t="str">
        <f t="shared" si="45"/>
        <v>ZONDAG</v>
      </c>
    </row>
    <row r="143" spans="2:8" ht="16.5" customHeight="1" x14ac:dyDescent="0.3">
      <c r="B143" s="10">
        <f t="array" ref="B143:H143">Dagen+1+DATE(Calendar11Year,Calendar11MonthOption,1)-WEEKDAY(DATE(Calendar11Year,Calendar11MonthOption,1),WeekdayOption)</f>
        <v>45439</v>
      </c>
      <c r="C143" s="10">
        <v>45440</v>
      </c>
      <c r="D143" s="10">
        <v>45441</v>
      </c>
      <c r="E143" s="10">
        <v>45442</v>
      </c>
      <c r="F143" s="10">
        <v>45443</v>
      </c>
      <c r="G143" s="18">
        <v>45444</v>
      </c>
      <c r="H143" s="19">
        <v>45445</v>
      </c>
    </row>
    <row r="144" spans="2:8" ht="56.25" customHeight="1" x14ac:dyDescent="0.3">
      <c r="B144" s="25"/>
      <c r="C144" s="25"/>
      <c r="D144" s="25"/>
      <c r="E144" s="3"/>
      <c r="F144" s="3"/>
      <c r="G144" s="20"/>
      <c r="H144" s="23"/>
    </row>
    <row r="145" spans="2:8" ht="16.5" customHeight="1" x14ac:dyDescent="0.3">
      <c r="B145" s="10">
        <f t="array" ref="B145:H145">Dagen+8+DATE(Calendar11Year,Calendar11MonthOption,1)-WEEKDAY(DATE(Calendar11Year,Calendar11MonthOption,1),WeekdayOption)</f>
        <v>45446</v>
      </c>
      <c r="C145" s="10">
        <v>45447</v>
      </c>
      <c r="D145" s="10">
        <v>45448</v>
      </c>
      <c r="E145" s="10">
        <v>45449</v>
      </c>
      <c r="F145" s="10">
        <v>45450</v>
      </c>
      <c r="G145" s="18">
        <v>45451</v>
      </c>
      <c r="H145" s="19">
        <v>45452</v>
      </c>
    </row>
    <row r="146" spans="2:8" s="7" customFormat="1" ht="56.25" customHeight="1" x14ac:dyDescent="0.25">
      <c r="B146" s="25"/>
      <c r="C146" s="25"/>
      <c r="D146" s="25"/>
      <c r="E146" s="25"/>
      <c r="F146" s="25"/>
      <c r="G146" s="28"/>
      <c r="H146" s="26"/>
    </row>
    <row r="147" spans="2:8" ht="16.5" customHeight="1" x14ac:dyDescent="0.3">
      <c r="B147" s="10">
        <f t="array" ref="B147:H147">Dagen+15+DATE(Calendar11Year,Calendar11MonthOption,1)-WEEKDAY(DATE(Calendar11Year,Calendar11MonthOption,1),WeekdayOption)</f>
        <v>45453</v>
      </c>
      <c r="C147" s="10">
        <v>45454</v>
      </c>
      <c r="D147" s="10">
        <v>45455</v>
      </c>
      <c r="E147" s="10">
        <v>45456</v>
      </c>
      <c r="F147" s="10">
        <v>45457</v>
      </c>
      <c r="G147" s="18">
        <v>45458</v>
      </c>
      <c r="H147" s="19">
        <v>45459</v>
      </c>
    </row>
    <row r="148" spans="2:8" s="7" customFormat="1" ht="56.25" customHeight="1" x14ac:dyDescent="0.25">
      <c r="B148" s="25"/>
      <c r="C148" s="25"/>
      <c r="D148" s="25"/>
      <c r="E148" s="25"/>
      <c r="F148" s="25"/>
      <c r="G148" s="26"/>
      <c r="H148" s="29" t="s">
        <v>45</v>
      </c>
    </row>
    <row r="149" spans="2:8" ht="16.5" customHeight="1" x14ac:dyDescent="0.3">
      <c r="B149" s="10">
        <f t="array" ref="B149:H149">Dagen+22+DATE(Calendar11Year,Calendar11MonthOption,1)-WEEKDAY(DATE(Calendar11Year,Calendar11MonthOption,1),WeekdayOption)</f>
        <v>45460</v>
      </c>
      <c r="C149" s="10">
        <v>45461</v>
      </c>
      <c r="D149" s="18">
        <v>45462</v>
      </c>
      <c r="E149" s="10">
        <v>45463</v>
      </c>
      <c r="F149" s="10">
        <v>45464</v>
      </c>
      <c r="G149" s="18">
        <v>45465</v>
      </c>
      <c r="H149" s="19">
        <v>45466</v>
      </c>
    </row>
    <row r="150" spans="2:8" s="7" customFormat="1" ht="56.25" customHeight="1" x14ac:dyDescent="0.25">
      <c r="B150" s="25"/>
      <c r="C150" s="25"/>
      <c r="D150" s="45" t="s">
        <v>46</v>
      </c>
      <c r="E150" s="25"/>
      <c r="F150" s="25" t="s">
        <v>47</v>
      </c>
      <c r="G150" s="26"/>
      <c r="H150" s="29"/>
    </row>
    <row r="151" spans="2:8" ht="16.5" customHeight="1" x14ac:dyDescent="0.3">
      <c r="B151" s="10">
        <f t="array" ref="B151:H151">Dagen+29+DATE(Calendar11Year,Calendar11MonthOption,1)-WEEKDAY(DATE(Calendar11Year,Calendar11MonthOption,1),WeekdayOption)</f>
        <v>45467</v>
      </c>
      <c r="C151" s="10">
        <v>45468</v>
      </c>
      <c r="D151" s="10">
        <v>45469</v>
      </c>
      <c r="E151" s="10">
        <v>45470</v>
      </c>
      <c r="F151" s="10">
        <v>45471</v>
      </c>
      <c r="G151" s="18">
        <v>45472</v>
      </c>
      <c r="H151" s="19">
        <v>45473</v>
      </c>
    </row>
    <row r="152" spans="2:8" s="7" customFormat="1" ht="57" customHeight="1" x14ac:dyDescent="0.25">
      <c r="B152" s="25" t="s">
        <v>30</v>
      </c>
      <c r="C152" s="25"/>
      <c r="D152" s="25"/>
      <c r="E152" s="25"/>
      <c r="F152" s="25"/>
      <c r="G152" s="26"/>
      <c r="H152" s="27"/>
    </row>
    <row r="153" spans="2:8" ht="16.5" customHeight="1" x14ac:dyDescent="0.3">
      <c r="B153" s="10">
        <f t="array" ref="B153:C153">Dagen+36+DATE(Calendar11Year,Calendar11MonthOption,1)-WEEKDAY(DATE(Calendar11Year,Calendar11MonthOption,1),WeekdayOption)</f>
        <v>45474</v>
      </c>
      <c r="C153" s="10">
        <v>45475</v>
      </c>
      <c r="D153" s="55" t="s">
        <v>3</v>
      </c>
      <c r="E153" s="55"/>
      <c r="F153" s="55"/>
      <c r="G153" s="55"/>
      <c r="H153" s="55"/>
    </row>
    <row r="154" spans="2:8" ht="63.75" customHeight="1" x14ac:dyDescent="0.3">
      <c r="B154" s="3"/>
      <c r="C154" s="3"/>
      <c r="D154" s="61"/>
      <c r="E154" s="61"/>
      <c r="F154" s="61"/>
      <c r="G154" s="61"/>
      <c r="H154" s="61"/>
    </row>
    <row r="155" spans="2:8" ht="54" customHeight="1" x14ac:dyDescent="0.85">
      <c r="B155" s="5">
        <f>YEAR(DATE(Calendar11Year,Calendar11MonthOption+1,1))</f>
        <v>2024</v>
      </c>
      <c r="C155" s="54" t="str">
        <f>TEXT(DATE(Calendar11Year,Calendar11MonthOption+1,1),"mmmm")</f>
        <v>juli</v>
      </c>
      <c r="D155" s="54"/>
      <c r="E155" s="54"/>
      <c r="F155" s="11"/>
      <c r="G155" s="11"/>
      <c r="H155" s="4"/>
    </row>
    <row r="156" spans="2:8" ht="14.25" customHeight="1" x14ac:dyDescent="0.3">
      <c r="B156" s="8" t="str">
        <f>UPPER(TEXT(B157,"dddd"))</f>
        <v>MAANDAG</v>
      </c>
      <c r="C156" s="9" t="str">
        <f t="shared" ref="C156:H156" si="46">UPPER(TEXT(C157,"dddd"))</f>
        <v>DINSDAG</v>
      </c>
      <c r="D156" s="8" t="str">
        <f t="shared" si="46"/>
        <v>WOENSDAG</v>
      </c>
      <c r="E156" s="9" t="str">
        <f t="shared" si="46"/>
        <v>DONDERDAG</v>
      </c>
      <c r="F156" s="8" t="str">
        <f t="shared" si="46"/>
        <v>VRIJDAG</v>
      </c>
      <c r="G156" s="9" t="str">
        <f t="shared" si="46"/>
        <v>ZATERDAG</v>
      </c>
      <c r="H156" s="8" t="str">
        <f t="shared" si="46"/>
        <v>ZONDAG</v>
      </c>
    </row>
    <row r="157" spans="2:8" ht="16.5" customHeight="1" x14ac:dyDescent="0.3">
      <c r="B157" s="10">
        <f t="array" ref="B157:H157">Dagen+1+DATE(Calendar12Year,Calendar12MonthOption,1)-WEEKDAY(DATE(Calendar12Year,Calendar12MonthOption,1),WeekdayOption)</f>
        <v>45474</v>
      </c>
      <c r="C157" s="10">
        <v>45475</v>
      </c>
      <c r="D157" s="10">
        <v>45476</v>
      </c>
      <c r="E157" s="10">
        <v>45477</v>
      </c>
      <c r="F157" s="18">
        <v>45478</v>
      </c>
      <c r="G157" s="18">
        <v>45479</v>
      </c>
      <c r="H157" s="19">
        <v>45480</v>
      </c>
    </row>
    <row r="158" spans="2:8" s="7" customFormat="1" ht="56.25" customHeight="1" x14ac:dyDescent="0.25">
      <c r="B158" s="25"/>
      <c r="C158" s="25"/>
      <c r="D158" s="25" t="s">
        <v>48</v>
      </c>
      <c r="E158" s="25" t="s">
        <v>49</v>
      </c>
      <c r="F158" s="43" t="s">
        <v>50</v>
      </c>
      <c r="G158" s="26"/>
      <c r="H158" s="29"/>
    </row>
    <row r="159" spans="2:8" ht="16.5" customHeight="1" x14ac:dyDescent="0.3">
      <c r="B159" s="18">
        <f t="array" ref="B159:H159">Dagen+8+DATE(Calendar12Year,Calendar12MonthOption,1)-WEEKDAY(DATE(Calendar12Year,Calendar12MonthOption,1),WeekdayOption)</f>
        <v>45481</v>
      </c>
      <c r="C159" s="18">
        <v>45482</v>
      </c>
      <c r="D159" s="18">
        <v>45483</v>
      </c>
      <c r="E159" s="18">
        <v>45484</v>
      </c>
      <c r="F159" s="18">
        <v>45485</v>
      </c>
      <c r="G159" s="18">
        <v>45486</v>
      </c>
      <c r="H159" s="19">
        <v>45487</v>
      </c>
    </row>
    <row r="160" spans="2:8" s="7" customFormat="1" ht="56.25" customHeight="1" x14ac:dyDescent="0.25">
      <c r="B160" s="43" t="s">
        <v>51</v>
      </c>
      <c r="C160" s="26"/>
      <c r="D160" s="26"/>
      <c r="E160" s="26"/>
      <c r="F160" s="26"/>
      <c r="G160" s="26"/>
      <c r="H160" s="29"/>
    </row>
    <row r="161" spans="2:8" ht="16.5" customHeight="1" x14ac:dyDescent="0.3">
      <c r="B161" s="18">
        <f t="array" ref="B161:H161">Dagen+15+DATE(Calendar12Year,Calendar12MonthOption,1)-WEEKDAY(DATE(Calendar12Year,Calendar12MonthOption,1),WeekdayOption)</f>
        <v>45488</v>
      </c>
      <c r="C161" s="18">
        <v>45489</v>
      </c>
      <c r="D161" s="18">
        <v>45490</v>
      </c>
      <c r="E161" s="18">
        <v>45491</v>
      </c>
      <c r="F161" s="18">
        <v>45492</v>
      </c>
      <c r="G161" s="18">
        <v>45493</v>
      </c>
      <c r="H161" s="19">
        <v>45494</v>
      </c>
    </row>
    <row r="162" spans="2:8" s="7" customFormat="1" ht="56.25" customHeight="1" x14ac:dyDescent="0.25">
      <c r="B162" s="26"/>
      <c r="C162" s="26"/>
      <c r="D162" s="26"/>
      <c r="E162" s="30"/>
      <c r="F162" s="30"/>
      <c r="G162" s="26"/>
      <c r="H162" s="29"/>
    </row>
    <row r="163" spans="2:8" ht="16.5" customHeight="1" x14ac:dyDescent="0.3">
      <c r="B163" s="18">
        <f t="array" ref="B163:H163">Dagen+22+DATE(Calendar12Year,Calendar12MonthOption,1)-WEEKDAY(DATE(Calendar12Year,Calendar12MonthOption,1),WeekdayOption)</f>
        <v>45495</v>
      </c>
      <c r="C163" s="18">
        <v>45496</v>
      </c>
      <c r="D163" s="18">
        <v>45497</v>
      </c>
      <c r="E163" s="18">
        <v>45498</v>
      </c>
      <c r="F163" s="18">
        <v>45499</v>
      </c>
      <c r="G163" s="18">
        <v>45500</v>
      </c>
      <c r="H163" s="19">
        <v>45501</v>
      </c>
    </row>
    <row r="164" spans="2:8" s="7" customFormat="1" ht="56.25" customHeight="1" x14ac:dyDescent="0.25">
      <c r="B164" s="32"/>
      <c r="C164" s="26"/>
      <c r="D164" s="26"/>
      <c r="E164" s="26"/>
      <c r="F164" s="30"/>
      <c r="G164" s="26"/>
      <c r="H164" s="46"/>
    </row>
    <row r="165" spans="2:8" ht="16.5" customHeight="1" x14ac:dyDescent="0.3">
      <c r="B165" s="18">
        <f t="array" ref="B165:H165">Dagen+29+DATE(Calendar12Year,Calendar12MonthOption,1)-WEEKDAY(DATE(Calendar12Year,Calendar12MonthOption,1),WeekdayOption)</f>
        <v>45502</v>
      </c>
      <c r="C165" s="18">
        <v>45503</v>
      </c>
      <c r="D165" s="18">
        <v>45504</v>
      </c>
      <c r="E165" s="18">
        <v>45505</v>
      </c>
      <c r="F165" s="18">
        <v>45506</v>
      </c>
      <c r="G165" s="18">
        <v>45507</v>
      </c>
      <c r="H165" s="19">
        <v>45508</v>
      </c>
    </row>
    <row r="166" spans="2:8" s="7" customFormat="1" ht="57" customHeight="1" x14ac:dyDescent="0.25">
      <c r="B166" s="32"/>
      <c r="C166" s="26"/>
      <c r="D166" s="26"/>
      <c r="E166" s="26"/>
      <c r="F166" s="26"/>
      <c r="G166" s="26"/>
      <c r="H166" s="26"/>
    </row>
    <row r="167" spans="2:8" ht="16.5" customHeight="1" x14ac:dyDescent="0.3">
      <c r="B167" s="18">
        <f t="array" ref="B167:C167">Dagen+36+DATE(Calendar12Year,Calendar12MonthOption,1)-WEEKDAY(DATE(Calendar12Year,Calendar12MonthOption,1),WeekdayOption)</f>
        <v>45509</v>
      </c>
      <c r="C167" s="18">
        <v>45510</v>
      </c>
      <c r="D167" s="55" t="s">
        <v>3</v>
      </c>
      <c r="E167" s="55"/>
      <c r="F167" s="55"/>
      <c r="G167" s="55"/>
      <c r="H167" s="55"/>
    </row>
    <row r="168" spans="2:8" ht="63.75" customHeight="1" x14ac:dyDescent="0.3">
      <c r="B168" s="20"/>
      <c r="C168" s="20"/>
      <c r="D168" s="61" t="s">
        <v>52</v>
      </c>
      <c r="E168" s="61"/>
      <c r="F168" s="61"/>
      <c r="G168" s="61"/>
      <c r="H168" s="61"/>
    </row>
  </sheetData>
  <mergeCells count="36">
    <mergeCell ref="D168:H168"/>
    <mergeCell ref="D139:H139"/>
    <mergeCell ref="D140:H140"/>
    <mergeCell ref="D97:H97"/>
    <mergeCell ref="D84:H84"/>
    <mergeCell ref="D126:H126"/>
    <mergeCell ref="D111:H111"/>
    <mergeCell ref="D125:H125"/>
    <mergeCell ref="D98:H98"/>
    <mergeCell ref="D112:H112"/>
    <mergeCell ref="D154:H154"/>
    <mergeCell ref="D167:H167"/>
    <mergeCell ref="C113:E113"/>
    <mergeCell ref="C127:E127"/>
    <mergeCell ref="C141:E141"/>
    <mergeCell ref="C155:E155"/>
    <mergeCell ref="D153:H153"/>
    <mergeCell ref="D42:H42"/>
    <mergeCell ref="D56:H56"/>
    <mergeCell ref="D70:H70"/>
    <mergeCell ref="D55:H55"/>
    <mergeCell ref="D69:H69"/>
    <mergeCell ref="C85:E85"/>
    <mergeCell ref="C99:E99"/>
    <mergeCell ref="C1:E1"/>
    <mergeCell ref="C15:E15"/>
    <mergeCell ref="C29:E29"/>
    <mergeCell ref="C43:E43"/>
    <mergeCell ref="D83:H83"/>
    <mergeCell ref="D14:H14"/>
    <mergeCell ref="D13:H13"/>
    <mergeCell ref="D27:H27"/>
    <mergeCell ref="D28:H28"/>
    <mergeCell ref="D41:H41"/>
    <mergeCell ref="C57:E57"/>
    <mergeCell ref="C71:E71"/>
  </mergeCells>
  <phoneticPr fontId="2" type="noConversion"/>
  <conditionalFormatting sqref="B3:H3 B5:H5 B7:H7 B9:H9 B11:H11 B13:C13">
    <cfRule type="expression" dxfId="11" priority="38">
      <formula>MONTH(B3)&lt;&gt;Calendar1MonthOption</formula>
    </cfRule>
  </conditionalFormatting>
  <conditionalFormatting sqref="B17:H17 B19:H19 B21:H21 B23:H23 B25:H25 B27:C27">
    <cfRule type="expression" dxfId="10" priority="27">
      <formula>MONTH(B17)&lt;&gt;Calendar2MonthOption</formula>
    </cfRule>
  </conditionalFormatting>
  <conditionalFormatting sqref="B31:H31 B33:H33 B35:H35 B37:H37 B39:H39 B41:C41">
    <cfRule type="expression" dxfId="9" priority="25">
      <formula>MONTH(B31)&lt;&gt;Calendar3MonthOption</formula>
    </cfRule>
  </conditionalFormatting>
  <conditionalFormatting sqref="B45:H45 B47:H47 B49:H49 B51:H51 B53:H53 B55:C55">
    <cfRule type="expression" dxfId="8" priority="23">
      <formula>MONTH(B45)&lt;&gt;Calendar4MonthOption</formula>
    </cfRule>
  </conditionalFormatting>
  <conditionalFormatting sqref="B59:H59 B61:H61 B63:H63 B65:H65 B67:H67 B69:C69">
    <cfRule type="expression" dxfId="7" priority="21">
      <formula>MONTH(B59)&lt;&gt;Calendar5MonthOption</formula>
    </cfRule>
  </conditionalFormatting>
  <conditionalFormatting sqref="B73:H73 B75:H75 B77:H77 B79:H79 B81:H81 B83:C83">
    <cfRule type="expression" dxfId="6" priority="19">
      <formula>MONTH(B73)&lt;&gt;Calendar6MonthOption</formula>
    </cfRule>
  </conditionalFormatting>
  <conditionalFormatting sqref="B87:H87 B89:H89 B91:H91 B93:H93 B95:H95 B97:C97">
    <cfRule type="expression" dxfId="5" priority="17">
      <formula>MONTH(B87)&lt;&gt;Calendar7MonthOption</formula>
    </cfRule>
  </conditionalFormatting>
  <conditionalFormatting sqref="B101:H101 B103:H103 B105:H105 B107:H107 B109:H109 B111:C111">
    <cfRule type="expression" dxfId="4" priority="15">
      <formula>MONTH(B101)&lt;&gt;Calendar8MonthOption</formula>
    </cfRule>
  </conditionalFormatting>
  <conditionalFormatting sqref="B115:H115 B117:H117 B119:H119 B121:H121 B123:H123 B125:C125">
    <cfRule type="expression" dxfId="3" priority="13">
      <formula>MONTH(B115)&lt;&gt;Calendar9MonthOption</formula>
    </cfRule>
  </conditionalFormatting>
  <conditionalFormatting sqref="B129:H129 B131:H131 B133:H133 B135:H135 B137:H137 B139:C139">
    <cfRule type="expression" dxfId="2" priority="3">
      <formula>MONTH(B129)&lt;&gt;Calendar10MonthOption</formula>
    </cfRule>
  </conditionalFormatting>
  <conditionalFormatting sqref="B143:H143 B145:H145 B147:H147 B149:H149 B151:H151 B153:C153">
    <cfRule type="expression" dxfId="1" priority="2">
      <formula>MONTH(B143)&lt;&gt;Calendar11MonthOption</formula>
    </cfRule>
  </conditionalFormatting>
  <conditionalFormatting sqref="B157:H157 B159:H159 B161:H161 B163:H163 B165:H165 B167:C167">
    <cfRule type="expression" dxfId="0" priority="1">
      <formula>MONTH(B157)&lt;&gt;Calendar12MonthOption</formula>
    </cfRule>
  </conditionalFormatting>
  <dataValidations xWindow="261" yWindow="449" count="14">
    <dataValidation type="list" errorStyle="warning" allowBlank="1" showInputMessage="1" showErrorMessage="1" error="Selecteer de eerste dag van de week in de lijst. Selecteer ANNULEREN en druk op ALT+PIJL-OMLAAG voor opties, en druk op pijl-omlaag en Enter om een selectie te maken" prompt="Selecteer de startdag van de week in deze cel. Druk op ALT+PIJL-OMLAAG om de vervolgkeuzelijst te openen en druk vervolgens op ENTER om de selectie te maken. De kalender wordt automatisch bijgewerkt" sqref="B2" xr:uid="{00000000-0002-0000-0000-000000000000}">
      <formula1>"ZONDAG,MAANDAG,DINSDAG,WOENSDAG,DONDERDAG,VRIJDAG,ZATERDAG"</formula1>
    </dataValidation>
    <dataValidation type="list" errorStyle="warning" allowBlank="1" showInputMessage="1" showErrorMessage="1" error="Selecteer een startmaand in de lijst. Selecteer ANNULEREN en druk op ALT+PIJL-OMLAAG voor opties, en druk op pijl-omlaag en ENTER om de selectie te maken" prompt="Selecteer een startmaand in deze cel. Druk op ALT+PIJL-OMLAAG om de vervolgkeuzelijst te openen en druk op ENTER om de selectie te maken" sqref="C1:E1" xr:uid="{00000000-0002-0000-0000-000001000000}">
      <formula1>"januari,februari,maart,april,mei,juni,juli,augustus,september,oktober,november,december"</formula1>
    </dataValidation>
    <dataValidation allowBlank="1" showInputMessage="1" prompt="Deze werkmap is een kalender van 12 maanden. Voer het startjaar in cel B1 in en selecteer vervolgens de beginmaand in cel C1. De kalender wordt automatisch bijgewerkt voor de daaropvolgende maanden" sqref="A1" xr:uid="{00000000-0002-0000-0000-000002000000}"/>
    <dataValidation allowBlank="1" showInputMessage="1" showErrorMessage="1" prompt="Voer in deze cel het jaar in" sqref="B1" xr:uid="{00000000-0002-0000-0000-000003000000}"/>
    <dataValidation allowBlank="1" showInputMessage="1" prompt="Automatisch vastgestelde weekdag. Als u van weekdag wilt veranderen, selecteert u een nieuwe weekstartdag in cel B2." sqref="C2:H2 B16" xr:uid="{00000000-0002-0000-0000-000004000000}"/>
    <dataValidation allowBlank="1" showInputMessage="1" prompt="Datum" sqref="B3" xr:uid="{00000000-0002-0000-0000-000005000000}"/>
    <dataValidation allowBlank="1" showInputMessage="1" prompt="Voer hier notities voor de dag in" sqref="B4" xr:uid="{00000000-0002-0000-0000-000006000000}"/>
    <dataValidation allowBlank="1" showInputMessage="1" prompt="Het kalenderjaar wordt automatisch bijgewerkt op basis van het jaar dat in cel B1 is geselecteerd." sqref="B15" xr:uid="{00000000-0002-0000-0000-000007000000}"/>
    <dataValidation allowBlank="1" showInputMessage="1" prompt="De kalendermaand wordt automatisch bijgewerkt op basis van de maand die in cel C1 is geselecteerd." sqref="C15:E15" xr:uid="{00000000-0002-0000-0000-000008000000}"/>
    <dataValidation allowBlank="1" showInputMessage="1" prompt="Voer maandnotities in de onderstaande cel in" sqref="D13:H13" xr:uid="{00000000-0002-0000-0000-000009000000}"/>
    <dataValidation allowBlank="1" showInputMessage="1" prompt="Voer maandnotities in deze cel in" sqref="D14:H14 D28:H28" xr:uid="{00000000-0002-0000-0000-00000A000000}"/>
    <dataValidation allowBlank="1" showInputMessage="1" showErrorMessage="1" prompt="Het kalenderjaar wordt automatisch bijgewerkt op basis van het jaar dat in cel B1 is geselecteerd." sqref="B29 B43 B57 B71 B85 B99 B113 B127 B141 B155" xr:uid="{00000000-0002-0000-0000-00000B000000}"/>
    <dataValidation allowBlank="1" showInputMessage="1" showErrorMessage="1" prompt="De kalendermaand wordt automatisch bijgewerkt op basis van de maand die in cel C1 is geselecteerd." sqref="C141:E141 C29:E29 C43:E43 C57:E57 C71:E71 C85:E85 C99:E99 C113:E113 C127:E127 C155:E155" xr:uid="{00000000-0002-0000-0000-00000C000000}"/>
    <dataValidation allowBlank="1" showInputMessage="1" showErrorMessage="1" prompt="Automatisch vastgestelde weekdag. Als u van weekdag wilt veranderen, selecteert u een nieuwe weekstartdag in cel B2." sqref="C16:H16 B30:H30 B44:H44 B58:H58 B72:H72 B86:H86 B100:H100 B114:H114 B128:H128 B142:H142 B156:H156" xr:uid="{00000000-0002-0000-0000-00000D000000}"/>
  </dataValidations>
  <printOptions horizontalCentered="1" verticalCentered="1"/>
  <pageMargins left="0.25" right="0.25" top="0.45" bottom="0.45" header="0.5" footer="0.5"/>
  <pageSetup paperSize="9" fitToHeight="0" orientation="landscape" r:id="rId1"/>
  <headerFooter alignWithMargins="0"/>
  <rowBreaks count="11" manualBreakCount="11">
    <brk id="14" min="1" max="8" man="1"/>
    <brk id="28" min="1" max="8" man="1"/>
    <brk id="42" min="1" max="8" man="1"/>
    <brk id="56" min="1" max="8" man="1"/>
    <brk id="70" min="1" max="8" man="1"/>
    <brk id="84" min="1" max="8" man="1"/>
    <brk id="98" min="1" max="8" man="1"/>
    <brk id="112" min="1" max="8" man="1"/>
    <brk id="126" min="1" max="8" man="1"/>
    <brk id="140" min="1" max="8" man="1"/>
    <brk id="154" min="1" max="8" man="1"/>
  </rowBreaks>
  <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78c4a3a-fc76-4832-aad9-4c2701e823db">
      <Terms xmlns="http://schemas.microsoft.com/office/infopath/2007/PartnerControls"/>
    </lcf76f155ced4ddcb4097134ff3c332f>
    <TaxCatchAll xmlns="3396b578-41ca-405b-a7dd-895df5fa740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5705768627186489796B897FA3A87CF" ma:contentTypeVersion="16" ma:contentTypeDescription="Een nieuw document maken." ma:contentTypeScope="" ma:versionID="e73dacc13561fdd8f836a783b04f8c43">
  <xsd:schema xmlns:xsd="http://www.w3.org/2001/XMLSchema" xmlns:xs="http://www.w3.org/2001/XMLSchema" xmlns:p="http://schemas.microsoft.com/office/2006/metadata/properties" xmlns:ns2="f78c4a3a-fc76-4832-aad9-4c2701e823db" xmlns:ns3="3396b578-41ca-405b-a7dd-895df5fa740a" targetNamespace="http://schemas.microsoft.com/office/2006/metadata/properties" ma:root="true" ma:fieldsID="7254ee77d168e0885ff945d37df2ec74" ns2:_="" ns3:_="">
    <xsd:import namespace="f78c4a3a-fc76-4832-aad9-4c2701e823db"/>
    <xsd:import namespace="3396b578-41ca-405b-a7dd-895df5fa740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8c4a3a-fc76-4832-aad9-4c2701e823d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Afbeeldingtags" ma:readOnly="false" ma:fieldId="{5cf76f15-5ced-4ddc-b409-7134ff3c332f}" ma:taxonomyMulti="true" ma:sspId="189c5355-80e0-403d-80de-ffde8a7d6b95"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396b578-41ca-405b-a7dd-895df5fa740a" elementFormDefault="qualified">
    <xsd:import namespace="http://schemas.microsoft.com/office/2006/documentManagement/types"/>
    <xsd:import namespace="http://schemas.microsoft.com/office/infopath/2007/PartnerControls"/>
    <xsd:element name="SharedWithUsers" ma:index="18"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Gedeeld met details" ma:internalName="SharedWithDetails" ma:readOnly="true">
      <xsd:simpleType>
        <xsd:restriction base="dms:Note">
          <xsd:maxLength value="255"/>
        </xsd:restriction>
      </xsd:simpleType>
    </xsd:element>
    <xsd:element name="TaxCatchAll" ma:index="23" nillable="true" ma:displayName="Taxonomy Catch All Column" ma:hidden="true" ma:list="{86a58b28-724b-4624-bf28-7d0998f01b8a}" ma:internalName="TaxCatchAll" ma:showField="CatchAllData" ma:web="3396b578-41ca-405b-a7dd-895df5fa740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5274B00-31EE-424F-B0A8-38A19C249F68}">
  <ds:schemaRefs>
    <ds:schemaRef ds:uri="http://schemas.microsoft.com/office/2006/metadata/properties"/>
    <ds:schemaRef ds:uri="http://schemas.microsoft.com/office/infopath/2007/PartnerControls"/>
    <ds:schemaRef ds:uri="f78c4a3a-fc76-4832-aad9-4c2701e823db"/>
    <ds:schemaRef ds:uri="3396b578-41ca-405b-a7dd-895df5fa740a"/>
  </ds:schemaRefs>
</ds:datastoreItem>
</file>

<file path=customXml/itemProps2.xml><?xml version="1.0" encoding="utf-8"?>
<ds:datastoreItem xmlns:ds="http://schemas.openxmlformats.org/officeDocument/2006/customXml" ds:itemID="{599A7C25-B6D8-471D-87BA-FFB7AAA592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8c4a3a-fc76-4832-aad9-4c2701e823db"/>
    <ds:schemaRef ds:uri="3396b578-41ca-405b-a7dd-895df5fa740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E0E9F93-3549-40F8-A472-64C55F1E7AA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vt:i4>
      </vt:variant>
      <vt:variant>
        <vt:lpstr>Benoemde bereiken</vt:lpstr>
      </vt:variant>
      <vt:variant>
        <vt:i4>62</vt:i4>
      </vt:variant>
    </vt:vector>
  </HeadingPairs>
  <TitlesOfParts>
    <vt:vector size="63" baseType="lpstr">
      <vt:lpstr>Kalender</vt:lpstr>
      <vt:lpstr>Kalender!Afdrukbereik</vt:lpstr>
      <vt:lpstr>Calendar10Month</vt:lpstr>
      <vt:lpstr>Calendar10Year</vt:lpstr>
      <vt:lpstr>Calendar11Month</vt:lpstr>
      <vt:lpstr>Calendar11Year</vt:lpstr>
      <vt:lpstr>Calendar12Month</vt:lpstr>
      <vt:lpstr>Calendar12Year</vt:lpstr>
      <vt:lpstr>Calendar1Month</vt:lpstr>
      <vt:lpstr>Calendar1Year</vt:lpstr>
      <vt:lpstr>Calendar2Month</vt:lpstr>
      <vt:lpstr>Calendar2Year</vt:lpstr>
      <vt:lpstr>Calendar3Month</vt:lpstr>
      <vt:lpstr>Calendar3Year</vt:lpstr>
      <vt:lpstr>Calendar4Month</vt:lpstr>
      <vt:lpstr>Calendar4Year</vt:lpstr>
      <vt:lpstr>Calendar5Month</vt:lpstr>
      <vt:lpstr>Calendar5Year</vt:lpstr>
      <vt:lpstr>Calendar6Month</vt:lpstr>
      <vt:lpstr>Calendar6Year</vt:lpstr>
      <vt:lpstr>Calendar7Month</vt:lpstr>
      <vt:lpstr>Calendar7Year</vt:lpstr>
      <vt:lpstr>Calendar8Month</vt:lpstr>
      <vt:lpstr>Calendar8Year</vt:lpstr>
      <vt:lpstr>Calendar9Month</vt:lpstr>
      <vt:lpstr>Calendar9Year</vt:lpstr>
      <vt:lpstr>ColumnTitleRegion1..H12.1</vt:lpstr>
      <vt:lpstr>ColumnTitleRegion10..H54.1</vt:lpstr>
      <vt:lpstr>ColumnTitleRegion11..C56.1</vt:lpstr>
      <vt:lpstr>ColumnTitleRegion12..D56.1</vt:lpstr>
      <vt:lpstr>ColumnTitleRegion13..H68.1</vt:lpstr>
      <vt:lpstr>ColumnTitleRegion14..C70.1</vt:lpstr>
      <vt:lpstr>ColumnTitleRegion15..D70.1</vt:lpstr>
      <vt:lpstr>ColumnTitleRegion16..H82.1</vt:lpstr>
      <vt:lpstr>ColumnTitleRegion17..C84.1</vt:lpstr>
      <vt:lpstr>ColumnTitleRegion18..D84.1</vt:lpstr>
      <vt:lpstr>ColumnTitleRegion19..H96.1</vt:lpstr>
      <vt:lpstr>ColumnTitleRegion2..C14.1</vt:lpstr>
      <vt:lpstr>ColumnTitleRegion20..C98.1</vt:lpstr>
      <vt:lpstr>ColumnTitleRegion21..D98.1</vt:lpstr>
      <vt:lpstr>ColumnTitleRegion22..H110.1</vt:lpstr>
      <vt:lpstr>ColumnTitleRegion23..C112.1</vt:lpstr>
      <vt:lpstr>ColumnTitleRegion24..D112.1</vt:lpstr>
      <vt:lpstr>ColumnTitleRegion25..H124.1</vt:lpstr>
      <vt:lpstr>ColumnTitleRegion26..C126.1</vt:lpstr>
      <vt:lpstr>ColumnTitleRegion27..D126.1</vt:lpstr>
      <vt:lpstr>ColumnTitleRegion28..H138.1</vt:lpstr>
      <vt:lpstr>ColumnTitleRegion29..C140.1</vt:lpstr>
      <vt:lpstr>ColumnTitleRegion3..D14.1</vt:lpstr>
      <vt:lpstr>ColumnTitleRegion30..D140.1</vt:lpstr>
      <vt:lpstr>ColumnTitleRegion31..H152.1</vt:lpstr>
      <vt:lpstr>ColumnTitleRegion32..C154.1</vt:lpstr>
      <vt:lpstr>ColumnTitleRegion33..D154.1</vt:lpstr>
      <vt:lpstr>ColumnTitleRegion34..H166.1</vt:lpstr>
      <vt:lpstr>ColumnTitleRegion35..C168.1</vt:lpstr>
      <vt:lpstr>ColumnTitleRegion36..D168.1</vt:lpstr>
      <vt:lpstr>ColumnTitleRegion4..H26.1</vt:lpstr>
      <vt:lpstr>ColumnTitleRegion5..C28.1</vt:lpstr>
      <vt:lpstr>ColumnTitleRegion6..D28.1</vt:lpstr>
      <vt:lpstr>ColumnTitleRegion7..H40.1</vt:lpstr>
      <vt:lpstr>ColumnTitleRegion8..C42.1</vt:lpstr>
      <vt:lpstr>ColumnTitleRegion9..D42.1</vt:lpstr>
      <vt:lpstr>WeekStart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Linda.Salemink</dc:creator>
  <cp:keywords/>
  <dc:description/>
  <cp:lastModifiedBy>Serena Aerdts</cp:lastModifiedBy>
  <cp:revision/>
  <dcterms:created xsi:type="dcterms:W3CDTF">2018-02-18T23:49:08Z</dcterms:created>
  <dcterms:modified xsi:type="dcterms:W3CDTF">2023-08-27T16:53:41Z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0x010100C5705768627186489796B897FA3A87CF</vt:lpwstr>
  </property>
  <property fmtid="{D5CDD505-2E9C-101B-9397-08002B2CF9AE}" pid="3" name="MediaServiceImageTags">
    <vt:lpwstr/>
  </property>
</Properties>
</file>